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Home\Desktop\ВИКОНКОМ 24.11\"/>
    </mc:Choice>
  </mc:AlternateContent>
  <bookViews>
    <workbookView xWindow="0" yWindow="0" windowWidth="23040" windowHeight="9192"/>
  </bookViews>
  <sheets>
    <sheet name="Дод 2 Вир-во" sheetId="32" r:id="rId1"/>
    <sheet name="Дод 3 Тр-ня" sheetId="33" r:id="rId2"/>
    <sheet name="Дод 4 пост" sheetId="34" r:id="rId3"/>
    <sheet name="Дод 5 теплова енергія " sheetId="35" r:id="rId4"/>
    <sheet name="Дод 6 Коперніка" sheetId="36" r:id="rId5"/>
  </sheets>
  <definedNames>
    <definedName name="razom1">#REF!</definedName>
    <definedName name="razom2">#REF!</definedName>
    <definedName name="razom3">#REF!</definedName>
    <definedName name="razom4">#REF!</definedName>
    <definedName name="razom5">#REF!</definedName>
    <definedName name="razom6">#REF!</definedName>
    <definedName name="vidp1" localSheetId="1">'Дод 3 Тр-ня'!$C$47</definedName>
    <definedName name="vidp1" localSheetId="2">'Дод 4 пост'!$C$47</definedName>
    <definedName name="vidp1" localSheetId="3">'Дод 5 теплова енергія '!$C$47</definedName>
    <definedName name="vidp1" localSheetId="4">'Дод 6 Коперніка'!$C$47</definedName>
    <definedName name="vidp1">'Дод 2 Вир-во'!$C$47</definedName>
    <definedName name="vidp2" localSheetId="1">'Дод 3 Тр-ня'!#REF!</definedName>
    <definedName name="vidp2" localSheetId="2">'Дод 4 пост'!#REF!</definedName>
    <definedName name="vidp2" localSheetId="3">'Дод 5 теплова енергія '!$D$47</definedName>
    <definedName name="vidp2" localSheetId="4">'Дод 6 Коперніка'!$D$47</definedName>
    <definedName name="vidp2">'Дод 2 Вир-во'!$D$47</definedName>
    <definedName name="vidp3" localSheetId="1">'Дод 3 Тр-ня'!#REF!</definedName>
    <definedName name="vidp3" localSheetId="2">'Дод 4 пост'!#REF!</definedName>
    <definedName name="vidp3" localSheetId="3">'Дод 5 теплова енергія '!$E$47</definedName>
    <definedName name="vidp3" localSheetId="4">'Дод 6 Коперніка'!$E$47</definedName>
    <definedName name="vidp3">'Дод 2 Вир-во'!$E$47</definedName>
    <definedName name="vidp4" localSheetId="1">'Дод 3 Тр-ня'!#REF!</definedName>
    <definedName name="vidp4" localSheetId="2">'Дод 4 пост'!#REF!</definedName>
    <definedName name="vidp4" localSheetId="3">'Дод 5 теплова енергія '!$F$47</definedName>
    <definedName name="vidp4" localSheetId="4">'Дод 6 Коперніка'!#REF!</definedName>
    <definedName name="vidp4">'Дод 2 Вир-во'!$F$47</definedName>
    <definedName name="vsego">#REF!</definedName>
    <definedName name="vsogo1">#REF!</definedName>
    <definedName name="vsogo2">#REF!</definedName>
    <definedName name="vsogo3">#REF!</definedName>
    <definedName name="vsogo4">#REF!</definedName>
    <definedName name="vsogo5">#REF!</definedName>
    <definedName name="vsogo6">#REF!</definedName>
  </definedNames>
  <calcPr calcId="162913"/>
</workbook>
</file>

<file path=xl/calcChain.xml><?xml version="1.0" encoding="utf-8"?>
<calcChain xmlns="http://schemas.openxmlformats.org/spreadsheetml/2006/main">
  <c r="F12" i="32" l="1"/>
  <c r="C12" i="36" l="1"/>
  <c r="C13" i="36"/>
  <c r="C14" i="36"/>
  <c r="C15" i="36"/>
  <c r="C16" i="36"/>
  <c r="C17" i="36"/>
  <c r="C18" i="36"/>
  <c r="C19" i="36"/>
  <c r="C20" i="36"/>
  <c r="C21" i="36"/>
  <c r="C22" i="36"/>
  <c r="C23" i="36"/>
  <c r="C24" i="36"/>
  <c r="C25" i="36"/>
  <c r="C26" i="36"/>
  <c r="C27" i="36"/>
  <c r="C28" i="36"/>
  <c r="C29" i="36"/>
  <c r="C30" i="36"/>
  <c r="C31" i="36"/>
  <c r="C32" i="36"/>
  <c r="C33" i="36"/>
  <c r="C34" i="36"/>
  <c r="C35" i="36"/>
  <c r="C37" i="36"/>
  <c r="C39" i="36"/>
  <c r="D43" i="36"/>
  <c r="D10" i="36"/>
  <c r="D36" i="36" s="1"/>
  <c r="D11" i="36"/>
  <c r="C11" i="36" s="1"/>
  <c r="D37" i="35"/>
  <c r="D39" i="35"/>
  <c r="D12" i="35"/>
  <c r="D43" i="35" s="1"/>
  <c r="D13" i="35"/>
  <c r="D14" i="35"/>
  <c r="D15" i="35"/>
  <c r="D16" i="35"/>
  <c r="D17" i="35"/>
  <c r="D18" i="35"/>
  <c r="D19" i="35"/>
  <c r="D20" i="35"/>
  <c r="D21" i="35"/>
  <c r="D22" i="35"/>
  <c r="D23" i="35"/>
  <c r="D24" i="35"/>
  <c r="D25" i="35"/>
  <c r="D26" i="35"/>
  <c r="D27" i="35"/>
  <c r="D28" i="35"/>
  <c r="D29" i="35"/>
  <c r="D30" i="35"/>
  <c r="D31" i="35"/>
  <c r="D32" i="35"/>
  <c r="D33" i="35"/>
  <c r="D34" i="35"/>
  <c r="D35" i="35"/>
  <c r="D43" i="32"/>
  <c r="D11" i="32"/>
  <c r="D10" i="32" s="1"/>
  <c r="D36" i="32" s="1"/>
  <c r="C36" i="36" l="1"/>
  <c r="D44" i="36"/>
  <c r="D45" i="36"/>
  <c r="D46" i="36" s="1"/>
  <c r="D40" i="36"/>
  <c r="C10" i="36"/>
  <c r="D40" i="32"/>
  <c r="D36" i="35"/>
  <c r="D45" i="32"/>
  <c r="D46" i="32" s="1"/>
  <c r="D44" i="32"/>
  <c r="D11" i="35"/>
  <c r="D10" i="35"/>
  <c r="E12" i="32"/>
  <c r="C40" i="36" l="1"/>
  <c r="D38" i="36"/>
  <c r="C45" i="36"/>
  <c r="C46" i="36" s="1"/>
  <c r="C44" i="36"/>
  <c r="D45" i="35"/>
  <c r="D46" i="35" s="1"/>
  <c r="D44" i="35"/>
  <c r="D40" i="35"/>
  <c r="D38" i="32"/>
  <c r="F12" i="35"/>
  <c r="F43" i="35" s="1"/>
  <c r="F13" i="35"/>
  <c r="F14" i="35"/>
  <c r="F15" i="35"/>
  <c r="F16" i="35"/>
  <c r="F17" i="35"/>
  <c r="F18" i="35"/>
  <c r="F19" i="35"/>
  <c r="F20" i="35"/>
  <c r="F21" i="35"/>
  <c r="F22" i="35"/>
  <c r="F23" i="35"/>
  <c r="F24" i="35"/>
  <c r="F25" i="35"/>
  <c r="F26" i="35"/>
  <c r="F27" i="35"/>
  <c r="F28" i="35"/>
  <c r="F29" i="35"/>
  <c r="F30" i="35"/>
  <c r="F31" i="35"/>
  <c r="F32" i="35"/>
  <c r="F33" i="35"/>
  <c r="F34" i="35"/>
  <c r="F35" i="35"/>
  <c r="F37" i="35"/>
  <c r="E37" i="35"/>
  <c r="E12" i="35"/>
  <c r="E13" i="35"/>
  <c r="C13" i="35" s="1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0" i="35"/>
  <c r="E31" i="35"/>
  <c r="E32" i="35"/>
  <c r="E33" i="35"/>
  <c r="E34" i="35"/>
  <c r="E35" i="35"/>
  <c r="C13" i="32"/>
  <c r="C12" i="32"/>
  <c r="C47" i="32"/>
  <c r="C38" i="36" l="1"/>
  <c r="D41" i="36"/>
  <c r="D38" i="35"/>
  <c r="D41" i="32"/>
  <c r="C12" i="35"/>
  <c r="C11" i="32"/>
  <c r="C10" i="32" s="1"/>
  <c r="C36" i="32" s="1"/>
  <c r="C43" i="32"/>
  <c r="E43" i="35"/>
  <c r="F43" i="32"/>
  <c r="F11" i="32"/>
  <c r="F11" i="35" s="1"/>
  <c r="E43" i="32"/>
  <c r="E11" i="32"/>
  <c r="E11" i="35" s="1"/>
  <c r="D42" i="36" l="1"/>
  <c r="C42" i="36" s="1"/>
  <c r="C41" i="36"/>
  <c r="C11" i="35"/>
  <c r="C10" i="35" s="1"/>
  <c r="C36" i="35" s="1"/>
  <c r="C43" i="35"/>
  <c r="C45" i="35" s="1"/>
  <c r="C46" i="35" s="1"/>
  <c r="E10" i="32"/>
  <c r="E10" i="35" s="1"/>
  <c r="D42" i="32"/>
  <c r="D42" i="35" s="1"/>
  <c r="D41" i="35"/>
  <c r="C45" i="32"/>
  <c r="C46" i="32" s="1"/>
  <c r="F10" i="32"/>
  <c r="F10" i="35" s="1"/>
  <c r="E36" i="32"/>
  <c r="C44" i="32"/>
  <c r="C44" i="35" l="1"/>
  <c r="F36" i="32"/>
  <c r="F45" i="32"/>
  <c r="F46" i="32" s="1"/>
  <c r="E36" i="35"/>
  <c r="E39" i="32"/>
  <c r="E44" i="32"/>
  <c r="E40" i="32"/>
  <c r="E45" i="32"/>
  <c r="E46" i="32" s="1"/>
  <c r="F36" i="35" l="1"/>
  <c r="F40" i="32"/>
  <c r="F40" i="35" s="1"/>
  <c r="F44" i="32"/>
  <c r="F39" i="32"/>
  <c r="E40" i="35"/>
  <c r="C40" i="32"/>
  <c r="E38" i="32"/>
  <c r="E38" i="35" s="1"/>
  <c r="C39" i="32"/>
  <c r="E39" i="35"/>
  <c r="E44" i="35"/>
  <c r="E45" i="35"/>
  <c r="E46" i="35" s="1"/>
  <c r="C40" i="35" l="1"/>
  <c r="F39" i="35"/>
  <c r="F38" i="32"/>
  <c r="C39" i="35"/>
  <c r="F45" i="35"/>
  <c r="F46" i="35" s="1"/>
  <c r="F44" i="35"/>
  <c r="C38" i="32"/>
  <c r="C48" i="32" s="1"/>
  <c r="E41" i="32"/>
  <c r="C38" i="35" l="1"/>
  <c r="C42" i="35" s="1"/>
  <c r="C41" i="35" s="1"/>
  <c r="C41" i="32"/>
  <c r="C42" i="32" s="1"/>
  <c r="F41" i="32"/>
  <c r="F38" i="35"/>
  <c r="E42" i="32"/>
  <c r="E42" i="35" s="1"/>
  <c r="E41" i="35"/>
  <c r="F42" i="32" l="1"/>
  <c r="F42" i="35" s="1"/>
  <c r="F41" i="35"/>
</calcChain>
</file>

<file path=xl/sharedStrings.xml><?xml version="1.0" encoding="utf-8"?>
<sst xmlns="http://schemas.openxmlformats.org/spreadsheetml/2006/main" count="438" uniqueCount="106">
  <si>
    <t>Населення</t>
  </si>
  <si>
    <t>Бюджет</t>
  </si>
  <si>
    <t>Інші</t>
  </si>
  <si>
    <t>відрахування на соціальні заходи</t>
  </si>
  <si>
    <t>інші витрати</t>
  </si>
  <si>
    <t>1.1</t>
  </si>
  <si>
    <t>1.1.1</t>
  </si>
  <si>
    <t>1.1.2</t>
  </si>
  <si>
    <t>1.1.3</t>
  </si>
  <si>
    <t>1.1.4</t>
  </si>
  <si>
    <t>1.1.5</t>
  </si>
  <si>
    <t>1.2</t>
  </si>
  <si>
    <t>1.3</t>
  </si>
  <si>
    <t>1.3.1</t>
  </si>
  <si>
    <t>1.3.2</t>
  </si>
  <si>
    <t>1.3.3</t>
  </si>
  <si>
    <t>інші прямі витрати</t>
  </si>
  <si>
    <t>1.4</t>
  </si>
  <si>
    <t>1.4.1</t>
  </si>
  <si>
    <t>1.4.2</t>
  </si>
  <si>
    <t>1.4.3</t>
  </si>
  <si>
    <t>2.1</t>
  </si>
  <si>
    <t>2.2</t>
  </si>
  <si>
    <t>2.3</t>
  </si>
  <si>
    <t>3</t>
  </si>
  <si>
    <t>3.1</t>
  </si>
  <si>
    <t>3.2</t>
  </si>
  <si>
    <t>3.3</t>
  </si>
  <si>
    <t>4</t>
  </si>
  <si>
    <t>Інші операційні витрати</t>
  </si>
  <si>
    <t>5</t>
  </si>
  <si>
    <t>Фінансові витрати</t>
  </si>
  <si>
    <t>6</t>
  </si>
  <si>
    <t>Повна собівартість</t>
  </si>
  <si>
    <t>7</t>
  </si>
  <si>
    <t>8</t>
  </si>
  <si>
    <t>8.1</t>
  </si>
  <si>
    <t>8.2</t>
  </si>
  <si>
    <t>9</t>
  </si>
  <si>
    <t>10</t>
  </si>
  <si>
    <t>грн/Гкал</t>
  </si>
  <si>
    <t>10.1</t>
  </si>
  <si>
    <t>10.2</t>
  </si>
  <si>
    <t>11</t>
  </si>
  <si>
    <t>12</t>
  </si>
  <si>
    <t>13</t>
  </si>
  <si>
    <t>14</t>
  </si>
  <si>
    <t>15</t>
  </si>
  <si>
    <t>амортизаційні відрахування</t>
  </si>
  <si>
    <t>Витрати на відшкодування втрат</t>
  </si>
  <si>
    <t>без ПДВ</t>
  </si>
  <si>
    <t>№ з/п</t>
  </si>
  <si>
    <t>Найменування показників</t>
  </si>
  <si>
    <t>Сумарні та середньо зважені показники</t>
  </si>
  <si>
    <t>Виробнича собівартість, у т. ч.:</t>
  </si>
  <si>
    <t>прямі матеріальні витрати, у т. ч.:</t>
  </si>
  <si>
    <t>витрати на паливо</t>
  </si>
  <si>
    <t>витрати на електроенергію</t>
  </si>
  <si>
    <r>
      <rPr>
        <b/>
        <sz val="12"/>
        <rFont val="Times New Roman"/>
        <family val="1"/>
        <charset val="204"/>
      </rPr>
      <t>витрати на покупну теплову енергію:</t>
    </r>
  </si>
  <si>
    <t>вода для технологічних потреб та водовідведення</t>
  </si>
  <si>
    <t>матеріали, запасні частини та інші матеріальні ресурси</t>
  </si>
  <si>
    <t xml:space="preserve">прямі витрати на оплату праці </t>
  </si>
  <si>
    <t>інші прямі витрати, у т. ч.:</t>
  </si>
  <si>
    <t>загальновиробничі витрати, у т. ч.:</t>
  </si>
  <si>
    <t xml:space="preserve">витрати на оплату праці </t>
  </si>
  <si>
    <t>Адміністративні витрати, у т. ч.:</t>
  </si>
  <si>
    <t>Витрати на збут, у т.ч.:</t>
  </si>
  <si>
    <t>Розрахунковий прибуток, у т. ч.:</t>
  </si>
  <si>
    <t>на розвиток виробництва (виробничі інвестиції)</t>
  </si>
  <si>
    <t>обігові кошти 2%</t>
  </si>
  <si>
    <t>Вартість виробництва теплової енергії за відповідними тарифами</t>
  </si>
  <si>
    <t>Тариф на виробництво теплової енергії, у т.ч:</t>
  </si>
  <si>
    <t>Паливна складова</t>
  </si>
  <si>
    <t>Решта витрат, крім паливної складової</t>
  </si>
  <si>
    <t>Паливна складова,% в собівартості</t>
  </si>
  <si>
    <t>Решта витрат, крім паливної складової,%</t>
  </si>
  <si>
    <t>Відпуск теплової енергії з колекторів власних котелень, Гкал</t>
  </si>
  <si>
    <t>Рівень рентабельності, %</t>
  </si>
  <si>
    <t>Населення, бюджет, інші споживачі</t>
  </si>
  <si>
    <t>Вартість транспортування теплової енергії за відповідними тарифами</t>
  </si>
  <si>
    <t>Тариф на транспортування теплової енергії, у т.ч:</t>
  </si>
  <si>
    <t>Реалізація теплової енергії власним споживачам всього, Гкал</t>
  </si>
  <si>
    <t>Вартість постачання теплової енергії за відповідними тарифами</t>
  </si>
  <si>
    <t>Тариф на постачання теплової енергії,  у т.ч:</t>
  </si>
  <si>
    <t>Вартість теплової енергії за відповідними тарифами</t>
  </si>
  <si>
    <t>Тариф на теплову енергію, послугу з постачання теплової енергії, у т.ч:</t>
  </si>
  <si>
    <t>Реалізація теплової енергії власним споживачам, Гкал</t>
  </si>
  <si>
    <t>Теплова енергія, послуга з постачання теплової енергії</t>
  </si>
  <si>
    <t>Виробництво теплової 
енергії</t>
  </si>
  <si>
    <t>Постачання 
теплової 
енергії</t>
  </si>
  <si>
    <t>Тариф на теплової енергії, у т.ч:</t>
  </si>
  <si>
    <t>Відпуск (реалізація) теплової енергії з колекторів власних котелень, Гкал</t>
  </si>
  <si>
    <t>витрати на покупну теплову енергію:</t>
  </si>
  <si>
    <t>Cтруктура тарифів на виробництво теплової енергії 
для всіх категорій споживачів (крім ж.б. Коперника, 65)
по КП "Здолбунівкомуненергія"</t>
  </si>
  <si>
    <t>Cтруктура тарифів на постачання теплової енергії 
для всіх категорій споживачів (крім ж.б. Коперника, 65)
по КП "Здолбунівкомуненергія"</t>
  </si>
  <si>
    <t>Cтруктура тарифів на транспортування теплової енергії 
для всіх категорій споживачів (крім ж.б. Коперника, 65)
по КП "Здолбунівкомуненергія"</t>
  </si>
  <si>
    <t>Cтруктура тарифів на теплову енергію та послугу з постачання теплової енергії
для всіх категорій споживачів (крім ж.б. Коперника, 65)
по КП "Здолбунівкомуненергія"</t>
  </si>
  <si>
    <t>Cтруктура тарифів на виробництво, постачання теплової енергії та
послугу з постачання теплової енергії для категорії населення ж.б. Коперника, 65
по КП "Здолбунівкомуненергія"</t>
  </si>
  <si>
    <t>Додаток 6
до рішення виконавчого комітету
Здолбунівської міської ради
24.11.2021  №_____</t>
  </si>
  <si>
    <t>Директор комунального підприємства "Здолбунівкомуненергія" міської ради                          Анатолій СТОЛЯРЧУК</t>
  </si>
  <si>
    <t>Додаток 5
до рішення виконавчого комітету
Здолбунівської міської ради
24.11.2021 №______</t>
  </si>
  <si>
    <t>Директор комунального підприємства "Здолбунівкомуненергія" міської ради             Анатолій СТОЛЯРЧУК</t>
  </si>
  <si>
    <t xml:space="preserve">                                                                                                               Додаток 4
                                                                                                              до рішення виконавчого комітету
                                                                                                              Здолбунівської міської ради
                                                                                                              24.11.2021 №_____</t>
  </si>
  <si>
    <t>Директор комунального підприємства "Здолбунівкомуненергія" міської ради            Анатолій СТОЛЯРЧУК</t>
  </si>
  <si>
    <t xml:space="preserve">                                                                                                               Додаток 3
                                                                                                              до рішення виконавчого комітету
                                                                                                              Здолбунівської міської ради
                                                                                                              24.11.2021 №_____</t>
  </si>
  <si>
    <t>Додаток 2
до рішення виконавчого комітету
Здолбунівської міської ради
24.11.2021  №____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</si>
</sst>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family val="2"/>
      <charset val="204"/>
    </font>
    <font>
      <b/>
      <sz val="2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9">
    <xf numFmtId="0" fontId="0" fillId="0" borderId="0"/>
    <xf numFmtId="0" fontId="4" fillId="0" borderId="0"/>
    <xf numFmtId="0" fontId="7" fillId="0" borderId="0" applyFill="0" applyBorder="0">
      <alignment horizontal="left" vertical="center" wrapText="1"/>
    </xf>
    <xf numFmtId="0" fontId="8" fillId="0" borderId="0" applyNumberFormat="0" applyFill="0" applyBorder="0">
      <alignment horizontal="center" vertical="center" wrapText="1"/>
    </xf>
    <xf numFmtId="0" fontId="6" fillId="0" borderId="0" applyFill="0" applyBorder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6" applyNumberFormat="0" applyAlignment="0" applyProtection="0"/>
    <xf numFmtId="0" fontId="13" fillId="20" borderId="7" applyNumberFormat="0" applyAlignment="0" applyProtection="0"/>
    <xf numFmtId="0" fontId="10" fillId="0" borderId="8" applyNumberFormat="0" applyFill="0" applyAlignment="0" applyProtection="0"/>
    <xf numFmtId="0" fontId="14" fillId="21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22" borderId="9" applyNumberFormat="0" applyAlignment="0" applyProtection="0"/>
    <xf numFmtId="0" fontId="17" fillId="0" borderId="0"/>
  </cellStyleXfs>
  <cellXfs count="5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2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0" fillId="0" borderId="1" xfId="38" applyFont="1" applyFill="1" applyBorder="1" applyAlignment="1">
      <alignment horizontal="center" vertical="center" wrapText="1"/>
    </xf>
    <xf numFmtId="0" fontId="5" fillId="0" borderId="1" xfId="38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" fontId="19" fillId="0" borderId="4" xfId="38" applyNumberFormat="1" applyFont="1" applyFill="1" applyBorder="1" applyAlignment="1">
      <alignment horizontal="center" vertical="center" shrinkToFit="1"/>
    </xf>
    <xf numFmtId="1" fontId="19" fillId="0" borderId="5" xfId="38" applyNumberFormat="1" applyFont="1" applyFill="1" applyBorder="1" applyAlignment="1">
      <alignment horizontal="center" vertical="center" shrinkToFit="1"/>
    </xf>
    <xf numFmtId="1" fontId="19" fillId="0" borderId="1" xfId="38" applyNumberFormat="1" applyFont="1" applyFill="1" applyBorder="1" applyAlignment="1">
      <alignment horizontal="center" vertical="center" shrinkToFit="1"/>
    </xf>
    <xf numFmtId="1" fontId="21" fillId="0" borderId="2" xfId="38" applyNumberFormat="1" applyFont="1" applyFill="1" applyBorder="1" applyAlignment="1">
      <alignment horizontal="center" vertical="top" shrinkToFit="1"/>
    </xf>
    <xf numFmtId="0" fontId="20" fillId="0" borderId="3" xfId="38" applyFont="1" applyFill="1" applyBorder="1" applyAlignment="1">
      <alignment horizontal="left" vertical="center" wrapText="1"/>
    </xf>
    <xf numFmtId="2" fontId="19" fillId="0" borderId="1" xfId="38" applyNumberFormat="1" applyFont="1" applyFill="1" applyBorder="1" applyAlignment="1">
      <alignment horizontal="center" vertical="top" shrinkToFit="1"/>
    </xf>
    <xf numFmtId="2" fontId="19" fillId="0" borderId="1" xfId="38" applyNumberFormat="1" applyFont="1" applyFill="1" applyBorder="1" applyAlignment="1">
      <alignment horizontal="center" vertical="center" shrinkToFit="1"/>
    </xf>
    <xf numFmtId="49" fontId="21" fillId="0" borderId="2" xfId="38" applyNumberFormat="1" applyFont="1" applyFill="1" applyBorder="1" applyAlignment="1">
      <alignment horizontal="center" vertical="top" shrinkToFit="1"/>
    </xf>
    <xf numFmtId="0" fontId="5" fillId="0" borderId="2" xfId="38" applyFont="1" applyFill="1" applyBorder="1" applyAlignment="1">
      <alignment horizontal="center" vertical="top" wrapText="1"/>
    </xf>
    <xf numFmtId="0" fontId="5" fillId="0" borderId="3" xfId="38" applyFont="1" applyFill="1" applyBorder="1" applyAlignment="1">
      <alignment horizontal="left" vertical="center" wrapText="1"/>
    </xf>
    <xf numFmtId="49" fontId="5" fillId="0" borderId="14" xfId="38" applyNumberFormat="1" applyFont="1" applyFill="1" applyBorder="1" applyAlignment="1">
      <alignment horizontal="center" vertical="top" wrapText="1"/>
    </xf>
    <xf numFmtId="49" fontId="5" fillId="0" borderId="2" xfId="38" applyNumberFormat="1" applyFont="1" applyFill="1" applyBorder="1" applyAlignment="1">
      <alignment horizontal="center" vertical="top" wrapText="1"/>
    </xf>
    <xf numFmtId="49" fontId="5" fillId="0" borderId="2" xfId="38" applyNumberFormat="1" applyFont="1" applyFill="1" applyBorder="1" applyAlignment="1">
      <alignment horizontal="center" vertical="center" wrapText="1"/>
    </xf>
    <xf numFmtId="0" fontId="5" fillId="0" borderId="3" xfId="38" applyFont="1" applyFill="1" applyBorder="1" applyAlignment="1">
      <alignment horizontal="center" vertical="center" wrapText="1"/>
    </xf>
    <xf numFmtId="0" fontId="19" fillId="0" borderId="0" xfId="38" applyFont="1" applyFill="1" applyBorder="1" applyAlignment="1">
      <alignment horizontal="left" vertical="center"/>
    </xf>
    <xf numFmtId="49" fontId="19" fillId="0" borderId="2" xfId="38" applyNumberFormat="1" applyFont="1" applyFill="1" applyBorder="1" applyAlignment="1">
      <alignment horizontal="center" vertical="top" shrinkToFit="1"/>
    </xf>
    <xf numFmtId="2" fontId="21" fillId="0" borderId="1" xfId="38" applyNumberFormat="1" applyFont="1" applyFill="1" applyBorder="1" applyAlignment="1">
      <alignment horizontal="center" vertical="top" shrinkToFit="1"/>
    </xf>
    <xf numFmtId="2" fontId="21" fillId="0" borderId="1" xfId="38" applyNumberFormat="1" applyFont="1" applyFill="1" applyBorder="1" applyAlignment="1">
      <alignment horizontal="center" vertical="center" shrinkToFit="1"/>
    </xf>
    <xf numFmtId="49" fontId="21" fillId="0" borderId="2" xfId="38" applyNumberFormat="1" applyFont="1" applyFill="1" applyBorder="1" applyAlignment="1">
      <alignment horizontal="center" vertical="center" shrinkToFit="1"/>
    </xf>
    <xf numFmtId="2" fontId="19" fillId="0" borderId="1" xfId="38" applyNumberFormat="1" applyFont="1" applyFill="1" applyBorder="1" applyAlignment="1">
      <alignment horizontal="center" vertical="center" wrapText="1"/>
    </xf>
    <xf numFmtId="0" fontId="22" fillId="0" borderId="0" xfId="0" applyFont="1"/>
    <xf numFmtId="0" fontId="3" fillId="0" borderId="0" xfId="38" applyFont="1" applyFill="1" applyBorder="1" applyAlignment="1">
      <alignment horizontal="left" vertical="top"/>
    </xf>
    <xf numFmtId="0" fontId="3" fillId="0" borderId="0" xfId="38" applyFont="1" applyFill="1" applyBorder="1" applyAlignment="1">
      <alignment horizontal="center" vertical="top"/>
    </xf>
    <xf numFmtId="0" fontId="21" fillId="0" borderId="0" xfId="38" applyFont="1"/>
    <xf numFmtId="0" fontId="19" fillId="0" borderId="0" xfId="38" applyFont="1"/>
    <xf numFmtId="0" fontId="19" fillId="0" borderId="0" xfId="38" applyFont="1" applyAlignment="1">
      <alignment horizontal="center"/>
    </xf>
    <xf numFmtId="0" fontId="18" fillId="0" borderId="0" xfId="38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8" fillId="0" borderId="0" xfId="38" applyFont="1" applyFill="1" applyBorder="1" applyAlignment="1">
      <alignment horizontal="center" wrapText="1"/>
    </xf>
    <xf numFmtId="0" fontId="19" fillId="0" borderId="0" xfId="38" applyFont="1" applyFill="1" applyBorder="1" applyAlignment="1">
      <alignment horizontal="right" vertical="top"/>
    </xf>
    <xf numFmtId="0" fontId="20" fillId="0" borderId="10" xfId="38" applyFont="1" applyFill="1" applyBorder="1" applyAlignment="1">
      <alignment horizontal="left" vertical="center" wrapText="1"/>
    </xf>
    <xf numFmtId="0" fontId="20" fillId="0" borderId="12" xfId="38" applyFont="1" applyFill="1" applyBorder="1" applyAlignment="1">
      <alignment horizontal="left" vertical="center" wrapText="1"/>
    </xf>
    <xf numFmtId="0" fontId="20" fillId="0" borderId="11" xfId="38" applyFont="1" applyFill="1" applyBorder="1" applyAlignment="1">
      <alignment horizontal="left" vertical="center" wrapText="1" indent="8"/>
    </xf>
    <xf numFmtId="0" fontId="20" fillId="0" borderId="13" xfId="38" applyFont="1" applyFill="1" applyBorder="1" applyAlignment="1">
      <alignment horizontal="left" vertical="center" wrapText="1" indent="8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8" fillId="0" borderId="0" xfId="38" applyFont="1" applyFill="1" applyBorder="1" applyAlignment="1">
      <alignment horizontal="center" vertical="center" wrapText="1"/>
    </xf>
  </cellXfs>
  <cellStyles count="39">
    <cellStyle name="20% - Акцент1" xfId="7"/>
    <cellStyle name="20% - Акцент2" xfId="8"/>
    <cellStyle name="20% - Акцент3" xfId="9"/>
    <cellStyle name="20% - Акцент4" xfId="10"/>
    <cellStyle name="20% - Акцент5" xfId="11"/>
    <cellStyle name="20% - Акцент6" xfId="12"/>
    <cellStyle name="40% - Акцент1" xfId="13"/>
    <cellStyle name="40% - Акцент2" xfId="14"/>
    <cellStyle name="40% - Акцент3" xfId="15"/>
    <cellStyle name="40% - Акцент4" xfId="16"/>
    <cellStyle name="40% - Акцент5" xfId="17"/>
    <cellStyle name="40% - Акцент6" xfId="18"/>
    <cellStyle name="60% - Акцент1" xfId="19"/>
    <cellStyle name="60% - Акцент2" xfId="20"/>
    <cellStyle name="60% - Акцент3" xfId="21"/>
    <cellStyle name="60% - Акцент4" xfId="22"/>
    <cellStyle name="60% - Акцент5" xfId="23"/>
    <cellStyle name="60% - Акцент6" xfId="24"/>
    <cellStyle name="Excel Built-in Normal" xfId="6"/>
    <cellStyle name="Акцент1" xfId="25"/>
    <cellStyle name="Акцент2" xfId="26"/>
    <cellStyle name="Акцент3" xfId="27"/>
    <cellStyle name="Акцент4" xfId="28"/>
    <cellStyle name="Акцент5" xfId="29"/>
    <cellStyle name="Акцент6" xfId="30"/>
    <cellStyle name="Вывод" xfId="31"/>
    <cellStyle name="Вычисление" xfId="32"/>
    <cellStyle name="Звичайний 2" xfId="5"/>
    <cellStyle name="Звичайний 2 2" xfId="38"/>
    <cellStyle name="Итог" xfId="33"/>
    <cellStyle name="Нейтральный" xfId="34"/>
    <cellStyle name="Обычный" xfId="0" builtinId="0"/>
    <cellStyle name="Обычный 2" xfId="1"/>
    <cellStyle name="Плохой" xfId="35"/>
    <cellStyle name="Посада" xfId="2"/>
    <cellStyle name="Пояснение" xfId="36"/>
    <cellStyle name="Прзвище" xfId="3"/>
    <cellStyle name="Примечание" xfId="37"/>
    <cellStyle name="Прізвище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tabSelected="1" workbookViewId="0">
      <selection activeCell="D1" sqref="D1:F1"/>
    </sheetView>
  </sheetViews>
  <sheetFormatPr defaultRowHeight="14.4" x14ac:dyDescent="0.3"/>
  <cols>
    <col min="1" max="1" width="7.44140625" customWidth="1"/>
    <col min="2" max="2" width="56.5546875" customWidth="1"/>
    <col min="3" max="3" width="14.6640625" customWidth="1"/>
    <col min="4" max="4" width="15.109375" customWidth="1"/>
    <col min="5" max="5" width="12" customWidth="1"/>
    <col min="6" max="6" width="11" customWidth="1"/>
  </cols>
  <sheetData>
    <row r="1" spans="1:14" ht="57.75" customHeight="1" x14ac:dyDescent="0.3">
      <c r="D1" s="43" t="s">
        <v>105</v>
      </c>
      <c r="E1" s="44"/>
      <c r="F1" s="44"/>
    </row>
    <row r="2" spans="1:14" ht="18.75" customHeight="1" x14ac:dyDescent="0.3"/>
    <row r="3" spans="1:14" ht="15" customHeight="1" x14ac:dyDescent="0.3">
      <c r="A3" s="45" t="s">
        <v>93</v>
      </c>
      <c r="B3" s="45"/>
      <c r="C3" s="45"/>
      <c r="D3" s="45"/>
      <c r="E3" s="45"/>
      <c r="F3" s="45"/>
    </row>
    <row r="4" spans="1:14" ht="42.75" customHeight="1" x14ac:dyDescent="0.3">
      <c r="A4" s="45"/>
      <c r="B4" s="45"/>
      <c r="C4" s="45"/>
      <c r="D4" s="45"/>
      <c r="E4" s="45"/>
      <c r="F4" s="45"/>
    </row>
    <row r="5" spans="1:14" ht="9" customHeight="1" x14ac:dyDescent="0.3">
      <c r="A5" s="45"/>
      <c r="B5" s="45"/>
      <c r="C5" s="45"/>
      <c r="D5" s="45"/>
      <c r="E5" s="45"/>
      <c r="F5" s="45"/>
    </row>
    <row r="6" spans="1:14" ht="16.2" thickBot="1" x14ac:dyDescent="0.35">
      <c r="A6" s="46" t="s">
        <v>50</v>
      </c>
      <c r="B6" s="46"/>
      <c r="C6" s="46"/>
      <c r="D6" s="46"/>
      <c r="E6" s="46"/>
      <c r="F6" s="46"/>
    </row>
    <row r="7" spans="1:14" ht="62.4" x14ac:dyDescent="0.3">
      <c r="A7" s="47" t="s">
        <v>51</v>
      </c>
      <c r="B7" s="49" t="s">
        <v>52</v>
      </c>
      <c r="C7" s="8" t="s">
        <v>53</v>
      </c>
      <c r="D7" s="8" t="s">
        <v>0</v>
      </c>
      <c r="E7" s="40" t="s">
        <v>1</v>
      </c>
      <c r="F7" s="40" t="s">
        <v>2</v>
      </c>
    </row>
    <row r="8" spans="1:14" ht="16.2" thickBot="1" x14ac:dyDescent="0.35">
      <c r="A8" s="48"/>
      <c r="B8" s="50"/>
      <c r="C8" s="9" t="s">
        <v>40</v>
      </c>
      <c r="D8" s="9" t="s">
        <v>40</v>
      </c>
      <c r="E8" s="10" t="s">
        <v>40</v>
      </c>
      <c r="F8" s="10" t="s">
        <v>40</v>
      </c>
    </row>
    <row r="9" spans="1:14" ht="15.6" x14ac:dyDescent="0.3">
      <c r="A9" s="11">
        <v>1</v>
      </c>
      <c r="B9" s="12">
        <v>2</v>
      </c>
      <c r="C9" s="13">
        <v>3</v>
      </c>
      <c r="D9" s="13">
        <v>4</v>
      </c>
      <c r="E9" s="13">
        <v>5</v>
      </c>
      <c r="F9" s="7">
        <v>6</v>
      </c>
    </row>
    <row r="10" spans="1:14" ht="15.6" x14ac:dyDescent="0.3">
      <c r="A10" s="14">
        <v>1</v>
      </c>
      <c r="B10" s="15" t="s">
        <v>54</v>
      </c>
      <c r="C10" s="17">
        <f>C11+C17+C18+C22</f>
        <v>1877.7604516187803</v>
      </c>
      <c r="D10" s="17">
        <f>D11+D18+D22+D17</f>
        <v>1617.73</v>
      </c>
      <c r="E10" s="17">
        <f>E11+E18+E22+E17</f>
        <v>2812.21</v>
      </c>
      <c r="F10" s="17">
        <f>F11+F18+F22+F17-0.01</f>
        <v>5205.4499999999989</v>
      </c>
    </row>
    <row r="11" spans="1:14" ht="15.6" x14ac:dyDescent="0.3">
      <c r="A11" s="18" t="s">
        <v>5</v>
      </c>
      <c r="B11" s="15" t="s">
        <v>55</v>
      </c>
      <c r="C11" s="17">
        <f>C12+C13+C14+C15+C16</f>
        <v>1575.7804516187803</v>
      </c>
      <c r="D11" s="17">
        <f>D12+D13+D14+D15+D16</f>
        <v>1316.53</v>
      </c>
      <c r="E11" s="17">
        <f>E12+E13+E14+E15+E16</f>
        <v>2506.8199999999997</v>
      </c>
      <c r="F11" s="17">
        <f>F12+F13+F14+F15+F16</f>
        <v>4907.0199999999995</v>
      </c>
      <c r="H11" s="5"/>
      <c r="L11" s="5"/>
      <c r="M11" s="5"/>
      <c r="N11" s="5"/>
    </row>
    <row r="12" spans="1:14" ht="15.6" x14ac:dyDescent="0.3">
      <c r="A12" s="19" t="s">
        <v>6</v>
      </c>
      <c r="B12" s="20" t="s">
        <v>56</v>
      </c>
      <c r="C12" s="16">
        <f>(D12*vidp2+E12*vidp3+F12*vidp4)/vidp1</f>
        <v>1415.4531794853037</v>
      </c>
      <c r="D12" s="17">
        <v>1156.9000000000001</v>
      </c>
      <c r="E12" s="6">
        <f>2052.21+20.52+271.12</f>
        <v>2343.85</v>
      </c>
      <c r="F12" s="3">
        <f>4395.65+19.86+324.96</f>
        <v>4740.4699999999993</v>
      </c>
    </row>
    <row r="13" spans="1:14" ht="15.6" x14ac:dyDescent="0.3">
      <c r="A13" s="19" t="s">
        <v>7</v>
      </c>
      <c r="B13" s="20" t="s">
        <v>57</v>
      </c>
      <c r="C13" s="16">
        <f>(D13*vidp2+E13*vidp3+F13*vidp4)/vidp1</f>
        <v>139.97727213347659</v>
      </c>
      <c r="D13" s="17">
        <v>139.62</v>
      </c>
      <c r="E13" s="6">
        <v>141.55000000000001</v>
      </c>
      <c r="F13" s="3">
        <v>138.43</v>
      </c>
      <c r="I13" s="5"/>
    </row>
    <row r="14" spans="1:14" ht="15.6" x14ac:dyDescent="0.3">
      <c r="A14" s="21" t="s">
        <v>8</v>
      </c>
      <c r="B14" s="20" t="s">
        <v>92</v>
      </c>
      <c r="C14" s="16">
        <v>0</v>
      </c>
      <c r="D14" s="17">
        <v>0</v>
      </c>
      <c r="E14" s="6">
        <v>0</v>
      </c>
      <c r="F14" s="3">
        <v>0</v>
      </c>
    </row>
    <row r="15" spans="1:14" ht="15.6" x14ac:dyDescent="0.3">
      <c r="A15" s="22" t="s">
        <v>9</v>
      </c>
      <c r="B15" s="20" t="s">
        <v>59</v>
      </c>
      <c r="C15" s="16">
        <v>3.06</v>
      </c>
      <c r="D15" s="16">
        <v>2.76</v>
      </c>
      <c r="E15" s="6">
        <v>3.93</v>
      </c>
      <c r="F15" s="3">
        <v>11.25</v>
      </c>
    </row>
    <row r="16" spans="1:14" ht="15.6" x14ac:dyDescent="0.3">
      <c r="A16" s="23" t="s">
        <v>10</v>
      </c>
      <c r="B16" s="24" t="s">
        <v>60</v>
      </c>
      <c r="C16" s="17">
        <v>17.29</v>
      </c>
      <c r="D16" s="17">
        <v>17.25</v>
      </c>
      <c r="E16" s="6">
        <v>17.489999999999998</v>
      </c>
      <c r="F16" s="3">
        <v>16.87</v>
      </c>
    </row>
    <row r="17" spans="1:9" ht="15.6" x14ac:dyDescent="0.3">
      <c r="A17" s="18" t="s">
        <v>11</v>
      </c>
      <c r="B17" s="15" t="s">
        <v>61</v>
      </c>
      <c r="C17" s="16">
        <v>134.30000000000001</v>
      </c>
      <c r="D17" s="17">
        <v>133.94999999999999</v>
      </c>
      <c r="E17" s="6">
        <v>135.81</v>
      </c>
      <c r="F17" s="3">
        <v>132.94</v>
      </c>
    </row>
    <row r="18" spans="1:9" ht="15.6" x14ac:dyDescent="0.3">
      <c r="A18" s="18" t="s">
        <v>12</v>
      </c>
      <c r="B18" s="15" t="s">
        <v>62</v>
      </c>
      <c r="C18" s="17">
        <v>45.31</v>
      </c>
      <c r="D18" s="17">
        <v>45.19</v>
      </c>
      <c r="E18" s="17">
        <v>45.82</v>
      </c>
      <c r="F18" s="17">
        <v>44.84</v>
      </c>
    </row>
    <row r="19" spans="1:9" ht="15.6" x14ac:dyDescent="0.3">
      <c r="A19" s="22" t="s">
        <v>13</v>
      </c>
      <c r="B19" s="20" t="s">
        <v>3</v>
      </c>
      <c r="C19" s="16">
        <v>29.55</v>
      </c>
      <c r="D19" s="17">
        <v>29.47</v>
      </c>
      <c r="E19" s="6">
        <v>29.88</v>
      </c>
      <c r="F19" s="3">
        <v>29.25</v>
      </c>
      <c r="I19" s="5"/>
    </row>
    <row r="20" spans="1:9" ht="15.6" x14ac:dyDescent="0.3">
      <c r="A20" s="22" t="s">
        <v>14</v>
      </c>
      <c r="B20" s="25" t="s">
        <v>48</v>
      </c>
      <c r="C20" s="16">
        <v>15.76</v>
      </c>
      <c r="D20" s="17">
        <v>15.72</v>
      </c>
      <c r="E20" s="6">
        <v>15.94</v>
      </c>
      <c r="F20" s="3">
        <v>15.59</v>
      </c>
    </row>
    <row r="21" spans="1:9" ht="15.6" x14ac:dyDescent="0.3">
      <c r="A21" s="22" t="s">
        <v>15</v>
      </c>
      <c r="B21" s="20" t="s">
        <v>16</v>
      </c>
      <c r="C21" s="16">
        <v>0</v>
      </c>
      <c r="D21" s="17">
        <v>0</v>
      </c>
      <c r="E21" s="6">
        <v>0</v>
      </c>
      <c r="F21" s="3">
        <v>0</v>
      </c>
    </row>
    <row r="22" spans="1:9" ht="15.6" x14ac:dyDescent="0.3">
      <c r="A22" s="18" t="s">
        <v>17</v>
      </c>
      <c r="B22" s="15" t="s">
        <v>63</v>
      </c>
      <c r="C22" s="16">
        <v>122.37</v>
      </c>
      <c r="D22" s="16">
        <v>122.06</v>
      </c>
      <c r="E22" s="16">
        <v>123.76</v>
      </c>
      <c r="F22" s="16">
        <v>120.66</v>
      </c>
    </row>
    <row r="23" spans="1:9" ht="15.6" x14ac:dyDescent="0.3">
      <c r="A23" s="22" t="s">
        <v>18</v>
      </c>
      <c r="B23" s="20" t="s">
        <v>64</v>
      </c>
      <c r="C23" s="16">
        <v>76.23</v>
      </c>
      <c r="D23" s="16">
        <v>76.040000000000006</v>
      </c>
      <c r="E23" s="6">
        <v>77.099999999999994</v>
      </c>
      <c r="F23" s="3">
        <v>75.16</v>
      </c>
      <c r="I23" s="5"/>
    </row>
    <row r="24" spans="1:9" ht="15.6" x14ac:dyDescent="0.3">
      <c r="A24" s="22" t="s">
        <v>19</v>
      </c>
      <c r="B24" s="20" t="s">
        <v>3</v>
      </c>
      <c r="C24" s="16">
        <v>16.77</v>
      </c>
      <c r="D24" s="16">
        <v>16.73</v>
      </c>
      <c r="E24" s="6">
        <v>16.96</v>
      </c>
      <c r="F24" s="3">
        <v>16.36</v>
      </c>
    </row>
    <row r="25" spans="1:9" ht="15.6" x14ac:dyDescent="0.3">
      <c r="A25" s="22" t="s">
        <v>20</v>
      </c>
      <c r="B25" s="20" t="s">
        <v>4</v>
      </c>
      <c r="C25" s="16">
        <v>29.37</v>
      </c>
      <c r="D25" s="16">
        <v>29.29</v>
      </c>
      <c r="E25" s="6">
        <v>29.7</v>
      </c>
      <c r="F25" s="3">
        <v>29.14</v>
      </c>
    </row>
    <row r="26" spans="1:9" ht="15.6" x14ac:dyDescent="0.3">
      <c r="A26" s="18">
        <v>2</v>
      </c>
      <c r="B26" s="15" t="s">
        <v>65</v>
      </c>
      <c r="C26" s="17">
        <v>142.13</v>
      </c>
      <c r="D26" s="17">
        <v>141.77000000000001</v>
      </c>
      <c r="E26" s="17">
        <v>143.71</v>
      </c>
      <c r="F26" s="17">
        <v>140.6</v>
      </c>
    </row>
    <row r="27" spans="1:9" ht="15.6" x14ac:dyDescent="0.3">
      <c r="A27" s="26" t="s">
        <v>21</v>
      </c>
      <c r="B27" s="20" t="s">
        <v>64</v>
      </c>
      <c r="C27" s="16">
        <v>111.71</v>
      </c>
      <c r="D27" s="17">
        <v>111.43</v>
      </c>
      <c r="E27" s="6">
        <v>112.95</v>
      </c>
      <c r="F27" s="3">
        <v>110.44</v>
      </c>
    </row>
    <row r="28" spans="1:9" ht="15.6" x14ac:dyDescent="0.3">
      <c r="A28" s="26" t="s">
        <v>22</v>
      </c>
      <c r="B28" s="20" t="s">
        <v>3</v>
      </c>
      <c r="C28" s="16">
        <v>24.58</v>
      </c>
      <c r="D28" s="17">
        <v>24.51</v>
      </c>
      <c r="E28" s="6">
        <v>24.85</v>
      </c>
      <c r="F28" s="3">
        <v>24.54</v>
      </c>
    </row>
    <row r="29" spans="1:9" ht="15.6" x14ac:dyDescent="0.3">
      <c r="A29" s="26" t="s">
        <v>23</v>
      </c>
      <c r="B29" s="20" t="s">
        <v>4</v>
      </c>
      <c r="C29" s="16">
        <v>5.84</v>
      </c>
      <c r="D29" s="17">
        <v>5.83</v>
      </c>
      <c r="E29" s="6">
        <v>5.91</v>
      </c>
      <c r="F29" s="3">
        <v>5.62</v>
      </c>
    </row>
    <row r="30" spans="1:9" ht="15.6" x14ac:dyDescent="0.3">
      <c r="A30" s="18" t="s">
        <v>24</v>
      </c>
      <c r="B30" s="15" t="s">
        <v>66</v>
      </c>
      <c r="C30" s="16">
        <v>0</v>
      </c>
      <c r="D30" s="17">
        <v>0</v>
      </c>
      <c r="E30" s="6">
        <v>0</v>
      </c>
      <c r="F30" s="3">
        <v>0</v>
      </c>
    </row>
    <row r="31" spans="1:9" ht="15.6" x14ac:dyDescent="0.3">
      <c r="A31" s="26" t="s">
        <v>25</v>
      </c>
      <c r="B31" s="20" t="s">
        <v>64</v>
      </c>
      <c r="C31" s="16">
        <v>0</v>
      </c>
      <c r="D31" s="17">
        <v>0</v>
      </c>
      <c r="E31" s="6">
        <v>0</v>
      </c>
      <c r="F31" s="3">
        <v>0</v>
      </c>
    </row>
    <row r="32" spans="1:9" ht="15.6" x14ac:dyDescent="0.3">
      <c r="A32" s="26" t="s">
        <v>26</v>
      </c>
      <c r="B32" s="20" t="s">
        <v>3</v>
      </c>
      <c r="C32" s="16">
        <v>0</v>
      </c>
      <c r="D32" s="17">
        <v>0</v>
      </c>
      <c r="E32" s="6">
        <v>0</v>
      </c>
      <c r="F32" s="3">
        <v>0</v>
      </c>
    </row>
    <row r="33" spans="1:6" ht="15.6" x14ac:dyDescent="0.3">
      <c r="A33" s="26" t="s">
        <v>27</v>
      </c>
      <c r="B33" s="20" t="s">
        <v>4</v>
      </c>
      <c r="C33" s="16">
        <v>0</v>
      </c>
      <c r="D33" s="17">
        <v>0</v>
      </c>
      <c r="E33" s="6">
        <v>0</v>
      </c>
      <c r="F33" s="3">
        <v>0</v>
      </c>
    </row>
    <row r="34" spans="1:6" ht="15.6" x14ac:dyDescent="0.3">
      <c r="A34" s="18" t="s">
        <v>28</v>
      </c>
      <c r="B34" s="15" t="s">
        <v>29</v>
      </c>
      <c r="C34" s="27">
        <v>0</v>
      </c>
      <c r="D34" s="28">
        <v>0</v>
      </c>
      <c r="E34" s="4">
        <v>0</v>
      </c>
      <c r="F34" s="3">
        <v>0</v>
      </c>
    </row>
    <row r="35" spans="1:6" ht="15.6" x14ac:dyDescent="0.3">
      <c r="A35" s="18" t="s">
        <v>30</v>
      </c>
      <c r="B35" s="15" t="s">
        <v>31</v>
      </c>
      <c r="C35" s="27">
        <v>0</v>
      </c>
      <c r="D35" s="28">
        <v>0</v>
      </c>
      <c r="E35" s="4">
        <v>0</v>
      </c>
      <c r="F35" s="3">
        <v>0</v>
      </c>
    </row>
    <row r="36" spans="1:6" ht="15.6" x14ac:dyDescent="0.3">
      <c r="A36" s="18" t="s">
        <v>32</v>
      </c>
      <c r="B36" s="15" t="s">
        <v>33</v>
      </c>
      <c r="C36" s="28">
        <f>C10+C26</f>
        <v>2019.8904516187804</v>
      </c>
      <c r="D36" s="28">
        <f>D10+D26</f>
        <v>1759.5</v>
      </c>
      <c r="E36" s="28">
        <f>E10+E26</f>
        <v>2955.92</v>
      </c>
      <c r="F36" s="28">
        <f>F10+F26</f>
        <v>5346.0499999999993</v>
      </c>
    </row>
    <row r="37" spans="1:6" ht="15.6" x14ac:dyDescent="0.3">
      <c r="A37" s="18" t="s">
        <v>34</v>
      </c>
      <c r="B37" s="15" t="s">
        <v>49</v>
      </c>
      <c r="C37" s="27">
        <v>0</v>
      </c>
      <c r="D37" s="28">
        <v>0</v>
      </c>
      <c r="E37" s="4">
        <v>0</v>
      </c>
      <c r="F37" s="3">
        <v>0</v>
      </c>
    </row>
    <row r="38" spans="1:6" ht="15.6" x14ac:dyDescent="0.3">
      <c r="A38" s="18" t="s">
        <v>35</v>
      </c>
      <c r="B38" s="15" t="s">
        <v>67</v>
      </c>
      <c r="C38" s="28">
        <f>C39+C40</f>
        <v>73.274708415260022</v>
      </c>
      <c r="D38" s="28">
        <f>D39+D40</f>
        <v>35.19</v>
      </c>
      <c r="E38" s="28">
        <f>E39+E40</f>
        <v>206.32321600000003</v>
      </c>
      <c r="F38" s="28">
        <f>F39+F40</f>
        <v>641.52599999999984</v>
      </c>
    </row>
    <row r="39" spans="1:6" ht="15.6" x14ac:dyDescent="0.3">
      <c r="A39" s="26" t="s">
        <v>36</v>
      </c>
      <c r="B39" s="20" t="s">
        <v>68</v>
      </c>
      <c r="C39" s="16">
        <f>(D39*vidp2+E39*vidp3+F39*vidp4)/vidp1</f>
        <v>32.876996929198967</v>
      </c>
      <c r="D39" s="17">
        <v>0</v>
      </c>
      <c r="E39" s="4">
        <f>E36*4.98%</f>
        <v>147.20481600000002</v>
      </c>
      <c r="F39" s="4">
        <f>F36*10%</f>
        <v>534.6049999999999</v>
      </c>
    </row>
    <row r="40" spans="1:6" ht="15.6" x14ac:dyDescent="0.3">
      <c r="A40" s="26" t="s">
        <v>37</v>
      </c>
      <c r="B40" s="20" t="s">
        <v>69</v>
      </c>
      <c r="C40" s="16">
        <f>(D40*vidp2+E40*vidp3+F40*vidp4)/vidp1</f>
        <v>40.397711486061063</v>
      </c>
      <c r="D40" s="4">
        <f>D36*2%</f>
        <v>35.19</v>
      </c>
      <c r="E40" s="4">
        <f>E36*2%</f>
        <v>59.118400000000001</v>
      </c>
      <c r="F40" s="4">
        <f>F36*2%</f>
        <v>106.92099999999999</v>
      </c>
    </row>
    <row r="41" spans="1:6" ht="31.2" x14ac:dyDescent="0.3">
      <c r="A41" s="29" t="s">
        <v>38</v>
      </c>
      <c r="B41" s="15" t="s">
        <v>70</v>
      </c>
      <c r="C41" s="17">
        <f t="shared" ref="C41" si="0">C36+C38</f>
        <v>2093.1651600340406</v>
      </c>
      <c r="D41" s="17">
        <f>D36+D38</f>
        <v>1794.69</v>
      </c>
      <c r="E41" s="17">
        <f>E36+E38</f>
        <v>3162.2432160000003</v>
      </c>
      <c r="F41" s="17">
        <f>F36+F38</f>
        <v>5987.5759999999991</v>
      </c>
    </row>
    <row r="42" spans="1:6" ht="15.6" x14ac:dyDescent="0.3">
      <c r="A42" s="18" t="s">
        <v>39</v>
      </c>
      <c r="B42" s="15" t="s">
        <v>71</v>
      </c>
      <c r="C42" s="27">
        <f t="shared" ref="C42" si="1">C41</f>
        <v>2093.1651600340406</v>
      </c>
      <c r="D42" s="27">
        <f>D41</f>
        <v>1794.69</v>
      </c>
      <c r="E42" s="27">
        <f>E41</f>
        <v>3162.2432160000003</v>
      </c>
      <c r="F42" s="27">
        <f>F41</f>
        <v>5987.5759999999991</v>
      </c>
    </row>
    <row r="43" spans="1:6" ht="15.6" x14ac:dyDescent="0.3">
      <c r="A43" s="18" t="s">
        <v>41</v>
      </c>
      <c r="B43" s="15" t="s">
        <v>72</v>
      </c>
      <c r="C43" s="16">
        <f>C12</f>
        <v>1415.4531794853037</v>
      </c>
      <c r="D43" s="16">
        <f>D12</f>
        <v>1156.9000000000001</v>
      </c>
      <c r="E43" s="16">
        <f>E12</f>
        <v>2343.85</v>
      </c>
      <c r="F43" s="16">
        <f>F12</f>
        <v>4740.4699999999993</v>
      </c>
    </row>
    <row r="44" spans="1:6" ht="15.6" x14ac:dyDescent="0.3">
      <c r="A44" s="18" t="s">
        <v>42</v>
      </c>
      <c r="B44" s="15" t="s">
        <v>73</v>
      </c>
      <c r="C44" s="16">
        <f>C36-C43</f>
        <v>604.43727213347665</v>
      </c>
      <c r="D44" s="16">
        <f>D36-D43</f>
        <v>602.59999999999991</v>
      </c>
      <c r="E44" s="16">
        <f>E36-E43</f>
        <v>612.07000000000016</v>
      </c>
      <c r="F44" s="16">
        <f>F36-F43</f>
        <v>605.57999999999993</v>
      </c>
    </row>
    <row r="45" spans="1:6" ht="15.6" x14ac:dyDescent="0.3">
      <c r="A45" s="18" t="s">
        <v>43</v>
      </c>
      <c r="B45" s="15" t="s">
        <v>74</v>
      </c>
      <c r="C45" s="16">
        <f>C43/C36*100</f>
        <v>70.075739917030219</v>
      </c>
      <c r="D45" s="16">
        <f>D43/D36*100</f>
        <v>65.751633986928113</v>
      </c>
      <c r="E45" s="16">
        <f>E43/E36*100</f>
        <v>79.293417954477789</v>
      </c>
      <c r="F45" s="16">
        <f>F43/F36*100</f>
        <v>88.672384283723488</v>
      </c>
    </row>
    <row r="46" spans="1:6" ht="15.6" x14ac:dyDescent="0.3">
      <c r="A46" s="18" t="s">
        <v>44</v>
      </c>
      <c r="B46" s="15" t="s">
        <v>75</v>
      </c>
      <c r="C46" s="16">
        <f>100-C45</f>
        <v>29.924260082969781</v>
      </c>
      <c r="D46" s="16">
        <f>100-D45</f>
        <v>34.248366013071887</v>
      </c>
      <c r="E46" s="16">
        <f>100-E45</f>
        <v>20.706582045522211</v>
      </c>
      <c r="F46" s="16">
        <f>100-F45</f>
        <v>11.327615716276512</v>
      </c>
    </row>
    <row r="47" spans="1:6" ht="31.2" x14ac:dyDescent="0.3">
      <c r="A47" s="29" t="s">
        <v>45</v>
      </c>
      <c r="B47" s="15" t="s">
        <v>76</v>
      </c>
      <c r="C47" s="30">
        <f>vidp2+vidp3+vidp4</f>
        <v>21735.345000000001</v>
      </c>
      <c r="D47" s="30">
        <v>17395.636999999999</v>
      </c>
      <c r="E47" s="6">
        <v>4144.13</v>
      </c>
      <c r="F47" s="3">
        <v>195.578</v>
      </c>
    </row>
    <row r="48" spans="1:6" ht="15.6" x14ac:dyDescent="0.3">
      <c r="A48" s="29" t="s">
        <v>46</v>
      </c>
      <c r="B48" s="15" t="s">
        <v>77</v>
      </c>
      <c r="C48" s="16">
        <f>C38/C36*100</f>
        <v>3.6276575472960038</v>
      </c>
      <c r="D48" s="17">
        <v>1.9998763206963297</v>
      </c>
      <c r="E48" s="6">
        <v>6.9994823758688565</v>
      </c>
      <c r="F48" s="3">
        <v>12</v>
      </c>
    </row>
    <row r="49" spans="1:6" ht="30.75" customHeight="1" x14ac:dyDescent="0.35">
      <c r="A49" s="31"/>
      <c r="B49" s="31"/>
      <c r="C49" s="31"/>
      <c r="D49" s="31"/>
    </row>
    <row r="50" spans="1:6" ht="15.6" x14ac:dyDescent="0.3">
      <c r="A50" s="42" t="s">
        <v>99</v>
      </c>
      <c r="B50" s="42"/>
      <c r="C50" s="42"/>
      <c r="D50" s="42"/>
      <c r="E50" s="42"/>
      <c r="F50" s="42"/>
    </row>
    <row r="51" spans="1:6" ht="15.6" x14ac:dyDescent="0.3">
      <c r="A51" s="1"/>
      <c r="B51" s="32"/>
      <c r="C51" s="32"/>
      <c r="D51" s="33"/>
      <c r="E51" s="1"/>
    </row>
    <row r="52" spans="1:6" ht="15.6" x14ac:dyDescent="0.3">
      <c r="A52" s="1"/>
      <c r="B52" s="34"/>
      <c r="C52" s="35"/>
      <c r="D52" s="35"/>
      <c r="E52" s="1"/>
    </row>
    <row r="53" spans="1:6" ht="15.6" x14ac:dyDescent="0.3">
      <c r="A53" s="1"/>
      <c r="B53" s="35"/>
      <c r="C53" s="35"/>
      <c r="D53" s="36"/>
      <c r="E53" s="1"/>
    </row>
    <row r="54" spans="1:6" ht="15.6" x14ac:dyDescent="0.3">
      <c r="A54" s="1"/>
      <c r="B54" s="34"/>
      <c r="C54" s="35"/>
      <c r="D54" s="35"/>
      <c r="E54" s="1"/>
    </row>
    <row r="55" spans="1:6" ht="15.6" x14ac:dyDescent="0.3">
      <c r="A55" s="1"/>
      <c r="B55" s="35"/>
      <c r="C55" s="35"/>
      <c r="D55" s="36"/>
      <c r="E55" s="1"/>
    </row>
  </sheetData>
  <mergeCells count="6">
    <mergeCell ref="A50:F50"/>
    <mergeCell ref="D1:F1"/>
    <mergeCell ref="A3:F5"/>
    <mergeCell ref="A6:F6"/>
    <mergeCell ref="A7:A8"/>
    <mergeCell ref="B7:B8"/>
  </mergeCells>
  <pageMargins left="0.7" right="0.7" top="0.75" bottom="0.75" header="0.3" footer="0.3"/>
  <pageSetup paperSize="9" scale="7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workbookViewId="0">
      <selection activeCell="B1" sqref="B1:C1"/>
    </sheetView>
  </sheetViews>
  <sheetFormatPr defaultRowHeight="14.4" x14ac:dyDescent="0.3"/>
  <cols>
    <col min="1" max="1" width="7.44140625" customWidth="1"/>
    <col min="2" max="2" width="58" customWidth="1"/>
    <col min="3" max="3" width="25.88671875" customWidth="1"/>
  </cols>
  <sheetData>
    <row r="1" spans="1:3" ht="60" customHeight="1" x14ac:dyDescent="0.3">
      <c r="B1" s="43" t="s">
        <v>104</v>
      </c>
      <c r="C1" s="43"/>
    </row>
    <row r="2" spans="1:3" ht="18.75" customHeight="1" x14ac:dyDescent="0.3"/>
    <row r="3" spans="1:3" ht="60.75" customHeight="1" x14ac:dyDescent="0.3">
      <c r="A3" s="53" t="s">
        <v>95</v>
      </c>
      <c r="B3" s="53"/>
      <c r="C3" s="53"/>
    </row>
    <row r="4" spans="1:3" ht="42.75" customHeight="1" x14ac:dyDescent="0.3">
      <c r="A4" s="53"/>
      <c r="B4" s="53"/>
      <c r="C4" s="53"/>
    </row>
    <row r="5" spans="1:3" ht="9" customHeight="1" x14ac:dyDescent="0.3">
      <c r="A5" s="37"/>
      <c r="B5" s="37"/>
      <c r="C5" s="37"/>
    </row>
    <row r="6" spans="1:3" ht="16.2" thickBot="1" x14ac:dyDescent="0.35">
      <c r="A6" s="46" t="s">
        <v>50</v>
      </c>
      <c r="B6" s="46"/>
      <c r="C6" s="46"/>
    </row>
    <row r="7" spans="1:3" ht="31.2" x14ac:dyDescent="0.3">
      <c r="A7" s="47" t="s">
        <v>51</v>
      </c>
      <c r="B7" s="49" t="s">
        <v>52</v>
      </c>
      <c r="C7" s="8" t="s">
        <v>78</v>
      </c>
    </row>
    <row r="8" spans="1:3" ht="16.2" thickBot="1" x14ac:dyDescent="0.35">
      <c r="A8" s="48"/>
      <c r="B8" s="50"/>
      <c r="C8" s="9" t="s">
        <v>40</v>
      </c>
    </row>
    <row r="9" spans="1:3" ht="15.6" x14ac:dyDescent="0.3">
      <c r="A9" s="11">
        <v>1</v>
      </c>
      <c r="B9" s="12">
        <v>2</v>
      </c>
      <c r="C9" s="13">
        <v>3</v>
      </c>
    </row>
    <row r="10" spans="1:3" ht="15.6" x14ac:dyDescent="0.3">
      <c r="A10" s="14">
        <v>1</v>
      </c>
      <c r="B10" s="15" t="s">
        <v>54</v>
      </c>
      <c r="C10" s="16">
        <v>147.98000000000002</v>
      </c>
    </row>
    <row r="11" spans="1:3" ht="15.6" x14ac:dyDescent="0.3">
      <c r="A11" s="18" t="s">
        <v>5</v>
      </c>
      <c r="B11" s="15" t="s">
        <v>55</v>
      </c>
      <c r="C11" s="16">
        <v>13.39</v>
      </c>
    </row>
    <row r="12" spans="1:3" ht="15.6" x14ac:dyDescent="0.3">
      <c r="A12" s="19" t="s">
        <v>6</v>
      </c>
      <c r="B12" s="20" t="s">
        <v>56</v>
      </c>
      <c r="C12" s="16">
        <v>0</v>
      </c>
    </row>
    <row r="13" spans="1:3" ht="15.6" x14ac:dyDescent="0.3">
      <c r="A13" s="19" t="s">
        <v>7</v>
      </c>
      <c r="B13" s="20" t="s">
        <v>57</v>
      </c>
      <c r="C13" s="16">
        <v>0</v>
      </c>
    </row>
    <row r="14" spans="1:3" ht="15.6" x14ac:dyDescent="0.3">
      <c r="A14" s="21" t="s">
        <v>8</v>
      </c>
      <c r="B14" s="20" t="s">
        <v>58</v>
      </c>
      <c r="C14" s="16">
        <v>0</v>
      </c>
    </row>
    <row r="15" spans="1:3" ht="15.6" x14ac:dyDescent="0.3">
      <c r="A15" s="22" t="s">
        <v>9</v>
      </c>
      <c r="B15" s="20" t="s">
        <v>59</v>
      </c>
      <c r="C15" s="16">
        <v>4.08</v>
      </c>
    </row>
    <row r="16" spans="1:3" ht="15.6" x14ac:dyDescent="0.3">
      <c r="A16" s="23" t="s">
        <v>10</v>
      </c>
      <c r="B16" s="24" t="s">
        <v>60</v>
      </c>
      <c r="C16" s="17">
        <v>9.31</v>
      </c>
    </row>
    <row r="17" spans="1:3" ht="15.6" x14ac:dyDescent="0.3">
      <c r="A17" s="18" t="s">
        <v>11</v>
      </c>
      <c r="B17" s="15" t="s">
        <v>61</v>
      </c>
      <c r="C17" s="16">
        <v>58.07</v>
      </c>
    </row>
    <row r="18" spans="1:3" ht="15.6" x14ac:dyDescent="0.3">
      <c r="A18" s="18" t="s">
        <v>12</v>
      </c>
      <c r="B18" s="15" t="s">
        <v>62</v>
      </c>
      <c r="C18" s="16">
        <v>18.309999999999999</v>
      </c>
    </row>
    <row r="19" spans="1:3" ht="15.6" x14ac:dyDescent="0.3">
      <c r="A19" s="22" t="s">
        <v>13</v>
      </c>
      <c r="B19" s="20" t="s">
        <v>3</v>
      </c>
      <c r="C19" s="16">
        <v>12.78</v>
      </c>
    </row>
    <row r="20" spans="1:3" ht="15.6" x14ac:dyDescent="0.3">
      <c r="A20" s="22" t="s">
        <v>14</v>
      </c>
      <c r="B20" s="25" t="s">
        <v>48</v>
      </c>
      <c r="C20" s="16">
        <v>5.53</v>
      </c>
    </row>
    <row r="21" spans="1:3" ht="15.6" x14ac:dyDescent="0.3">
      <c r="A21" s="22" t="s">
        <v>15</v>
      </c>
      <c r="B21" s="20" t="s">
        <v>16</v>
      </c>
      <c r="C21" s="16">
        <v>0</v>
      </c>
    </row>
    <row r="22" spans="1:3" ht="15.6" x14ac:dyDescent="0.3">
      <c r="A22" s="18" t="s">
        <v>17</v>
      </c>
      <c r="B22" s="15" t="s">
        <v>63</v>
      </c>
      <c r="C22" s="16">
        <v>58.209999999999994</v>
      </c>
    </row>
    <row r="23" spans="1:3" ht="15.6" x14ac:dyDescent="0.3">
      <c r="A23" s="22" t="s">
        <v>18</v>
      </c>
      <c r="B23" s="20" t="s">
        <v>64</v>
      </c>
      <c r="C23" s="16">
        <v>42.08</v>
      </c>
    </row>
    <row r="24" spans="1:3" ht="15.6" x14ac:dyDescent="0.3">
      <c r="A24" s="22" t="s">
        <v>19</v>
      </c>
      <c r="B24" s="20" t="s">
        <v>3</v>
      </c>
      <c r="C24" s="16">
        <v>9.26</v>
      </c>
    </row>
    <row r="25" spans="1:3" ht="15.6" x14ac:dyDescent="0.3">
      <c r="A25" s="22" t="s">
        <v>20</v>
      </c>
      <c r="B25" s="20" t="s">
        <v>4</v>
      </c>
      <c r="C25" s="16">
        <v>6.87</v>
      </c>
    </row>
    <row r="26" spans="1:3" ht="15.6" x14ac:dyDescent="0.3">
      <c r="A26" s="18">
        <v>2</v>
      </c>
      <c r="B26" s="15" t="s">
        <v>65</v>
      </c>
      <c r="C26" s="16">
        <v>75.960000000000008</v>
      </c>
    </row>
    <row r="27" spans="1:3" ht="15.6" x14ac:dyDescent="0.3">
      <c r="A27" s="26" t="s">
        <v>21</v>
      </c>
      <c r="B27" s="20" t="s">
        <v>64</v>
      </c>
      <c r="C27" s="16">
        <v>61.67</v>
      </c>
    </row>
    <row r="28" spans="1:3" ht="15.6" x14ac:dyDescent="0.3">
      <c r="A28" s="26" t="s">
        <v>22</v>
      </c>
      <c r="B28" s="20" t="s">
        <v>3</v>
      </c>
      <c r="C28" s="16">
        <v>13.57</v>
      </c>
    </row>
    <row r="29" spans="1:3" ht="15.6" x14ac:dyDescent="0.3">
      <c r="A29" s="26" t="s">
        <v>23</v>
      </c>
      <c r="B29" s="20" t="s">
        <v>4</v>
      </c>
      <c r="C29" s="16">
        <v>0.72</v>
      </c>
    </row>
    <row r="30" spans="1:3" ht="15.6" x14ac:dyDescent="0.3">
      <c r="A30" s="18" t="s">
        <v>24</v>
      </c>
      <c r="B30" s="15" t="s">
        <v>66</v>
      </c>
      <c r="C30" s="16">
        <v>0</v>
      </c>
    </row>
    <row r="31" spans="1:3" ht="15.6" x14ac:dyDescent="0.3">
      <c r="A31" s="26" t="s">
        <v>25</v>
      </c>
      <c r="B31" s="20" t="s">
        <v>64</v>
      </c>
      <c r="C31" s="16">
        <v>0</v>
      </c>
    </row>
    <row r="32" spans="1:3" ht="15.6" x14ac:dyDescent="0.3">
      <c r="A32" s="26" t="s">
        <v>26</v>
      </c>
      <c r="B32" s="20" t="s">
        <v>3</v>
      </c>
      <c r="C32" s="16">
        <v>0</v>
      </c>
    </row>
    <row r="33" spans="1:8" ht="15.6" x14ac:dyDescent="0.3">
      <c r="A33" s="26" t="s">
        <v>27</v>
      </c>
      <c r="B33" s="20" t="s">
        <v>4</v>
      </c>
      <c r="C33" s="16">
        <v>0</v>
      </c>
    </row>
    <row r="34" spans="1:8" ht="15.6" x14ac:dyDescent="0.3">
      <c r="A34" s="18" t="s">
        <v>28</v>
      </c>
      <c r="B34" s="15" t="s">
        <v>29</v>
      </c>
      <c r="C34" s="27">
        <v>0</v>
      </c>
    </row>
    <row r="35" spans="1:8" ht="15.6" x14ac:dyDescent="0.3">
      <c r="A35" s="18" t="s">
        <v>30</v>
      </c>
      <c r="B35" s="15" t="s">
        <v>31</v>
      </c>
      <c r="C35" s="27">
        <v>0</v>
      </c>
    </row>
    <row r="36" spans="1:8" ht="15.6" x14ac:dyDescent="0.3">
      <c r="A36" s="18" t="s">
        <v>32</v>
      </c>
      <c r="B36" s="15" t="s">
        <v>33</v>
      </c>
      <c r="C36" s="27">
        <v>223.94000000000003</v>
      </c>
    </row>
    <row r="37" spans="1:8" ht="15.6" x14ac:dyDescent="0.3">
      <c r="A37" s="18" t="s">
        <v>34</v>
      </c>
      <c r="B37" s="15" t="s">
        <v>49</v>
      </c>
      <c r="C37" s="27">
        <v>0</v>
      </c>
    </row>
    <row r="38" spans="1:8" ht="15.6" x14ac:dyDescent="0.3">
      <c r="A38" s="18" t="s">
        <v>35</v>
      </c>
      <c r="B38" s="15" t="s">
        <v>67</v>
      </c>
      <c r="C38" s="27">
        <v>4.4800000000000004</v>
      </c>
    </row>
    <row r="39" spans="1:8" ht="15.6" x14ac:dyDescent="0.3">
      <c r="A39" s="26" t="s">
        <v>36</v>
      </c>
      <c r="B39" s="20" t="s">
        <v>68</v>
      </c>
      <c r="C39" s="16">
        <v>0</v>
      </c>
    </row>
    <row r="40" spans="1:8" ht="15.6" x14ac:dyDescent="0.3">
      <c r="A40" s="26" t="s">
        <v>37</v>
      </c>
      <c r="B40" s="20" t="s">
        <v>69</v>
      </c>
      <c r="C40" s="16">
        <v>4.4800000000000004</v>
      </c>
    </row>
    <row r="41" spans="1:8" ht="31.2" x14ac:dyDescent="0.3">
      <c r="A41" s="29" t="s">
        <v>38</v>
      </c>
      <c r="B41" s="15" t="s">
        <v>79</v>
      </c>
      <c r="C41" s="17">
        <v>228.42000000000002</v>
      </c>
    </row>
    <row r="42" spans="1:8" ht="15.6" x14ac:dyDescent="0.3">
      <c r="A42" s="18" t="s">
        <v>39</v>
      </c>
      <c r="B42" s="15" t="s">
        <v>80</v>
      </c>
      <c r="C42" s="27">
        <v>228.42000000000002</v>
      </c>
    </row>
    <row r="43" spans="1:8" ht="15.6" x14ac:dyDescent="0.3">
      <c r="A43" s="18" t="s">
        <v>41</v>
      </c>
      <c r="B43" s="15" t="s">
        <v>72</v>
      </c>
      <c r="C43" s="16">
        <v>0</v>
      </c>
    </row>
    <row r="44" spans="1:8" ht="15.6" x14ac:dyDescent="0.3">
      <c r="A44" s="18" t="s">
        <v>42</v>
      </c>
      <c r="B44" s="15" t="s">
        <v>73</v>
      </c>
      <c r="C44" s="16">
        <v>228.42000000000002</v>
      </c>
    </row>
    <row r="45" spans="1:8" ht="15.6" x14ac:dyDescent="0.3">
      <c r="A45" s="18" t="s">
        <v>43</v>
      </c>
      <c r="B45" s="15" t="s">
        <v>74</v>
      </c>
      <c r="C45" s="16">
        <v>0</v>
      </c>
    </row>
    <row r="46" spans="1:8" ht="15.6" x14ac:dyDescent="0.3">
      <c r="A46" s="18" t="s">
        <v>44</v>
      </c>
      <c r="B46" s="15" t="s">
        <v>75</v>
      </c>
      <c r="C46" s="16">
        <v>100</v>
      </c>
    </row>
    <row r="47" spans="1:8" ht="31.2" x14ac:dyDescent="0.3">
      <c r="A47" s="29" t="s">
        <v>45</v>
      </c>
      <c r="B47" s="15" t="s">
        <v>81</v>
      </c>
      <c r="C47" s="30">
        <v>19283.09</v>
      </c>
      <c r="H47" s="39"/>
    </row>
    <row r="48" spans="1:8" ht="15.6" x14ac:dyDescent="0.3">
      <c r="A48" s="29" t="s">
        <v>46</v>
      </c>
      <c r="B48" s="15" t="s">
        <v>77</v>
      </c>
      <c r="C48" s="16">
        <v>2</v>
      </c>
    </row>
    <row r="49" spans="1:3" ht="30.75" customHeight="1" x14ac:dyDescent="0.35">
      <c r="A49" s="31"/>
      <c r="B49" s="31"/>
      <c r="C49" s="31"/>
    </row>
    <row r="50" spans="1:3" ht="30" customHeight="1" x14ac:dyDescent="0.3">
      <c r="A50" s="51" t="s">
        <v>103</v>
      </c>
      <c r="B50" s="52"/>
      <c r="C50" s="52"/>
    </row>
    <row r="51" spans="1:3" ht="15.6" x14ac:dyDescent="0.3">
      <c r="A51" s="1"/>
      <c r="B51" s="32"/>
      <c r="C51" s="32"/>
    </row>
    <row r="52" spans="1:3" ht="15.6" x14ac:dyDescent="0.3">
      <c r="A52" s="1"/>
      <c r="B52" s="34"/>
      <c r="C52" s="35"/>
    </row>
    <row r="53" spans="1:3" ht="15.6" x14ac:dyDescent="0.3">
      <c r="A53" s="1"/>
      <c r="B53" s="35"/>
      <c r="C53" s="35"/>
    </row>
    <row r="54" spans="1:3" ht="15.6" x14ac:dyDescent="0.3">
      <c r="A54" s="1"/>
      <c r="B54" s="34"/>
      <c r="C54" s="35"/>
    </row>
    <row r="55" spans="1:3" ht="15.6" x14ac:dyDescent="0.3">
      <c r="A55" s="1"/>
      <c r="B55" s="35"/>
      <c r="C55" s="35"/>
    </row>
  </sheetData>
  <mergeCells count="6">
    <mergeCell ref="A50:C50"/>
    <mergeCell ref="B1:C1"/>
    <mergeCell ref="A3:C4"/>
    <mergeCell ref="A6:C6"/>
    <mergeCell ref="A7:A8"/>
    <mergeCell ref="B7:B8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topLeftCell="A46" workbookViewId="0">
      <selection activeCell="A3" sqref="A3:C4"/>
    </sheetView>
  </sheetViews>
  <sheetFormatPr defaultRowHeight="14.4" x14ac:dyDescent="0.3"/>
  <cols>
    <col min="1" max="1" width="7.44140625" customWidth="1"/>
    <col min="2" max="2" width="58" customWidth="1"/>
    <col min="3" max="3" width="25.88671875" customWidth="1"/>
  </cols>
  <sheetData>
    <row r="1" spans="1:3" ht="61.5" customHeight="1" x14ac:dyDescent="0.3">
      <c r="B1" s="43" t="s">
        <v>102</v>
      </c>
      <c r="C1" s="43"/>
    </row>
    <row r="2" spans="1:3" ht="18.75" customHeight="1" x14ac:dyDescent="0.3"/>
    <row r="3" spans="1:3" ht="60.75" customHeight="1" x14ac:dyDescent="0.3">
      <c r="A3" s="53" t="s">
        <v>94</v>
      </c>
      <c r="B3" s="53"/>
      <c r="C3" s="53"/>
    </row>
    <row r="4" spans="1:3" ht="42.75" customHeight="1" x14ac:dyDescent="0.3">
      <c r="A4" s="53"/>
      <c r="B4" s="53"/>
      <c r="C4" s="53"/>
    </row>
    <row r="5" spans="1:3" ht="9" customHeight="1" x14ac:dyDescent="0.3">
      <c r="A5" s="37"/>
      <c r="B5" s="37"/>
      <c r="C5" s="37"/>
    </row>
    <row r="6" spans="1:3" ht="16.2" thickBot="1" x14ac:dyDescent="0.35">
      <c r="A6" s="46" t="s">
        <v>50</v>
      </c>
      <c r="B6" s="46"/>
      <c r="C6" s="46"/>
    </row>
    <row r="7" spans="1:3" ht="31.2" x14ac:dyDescent="0.3">
      <c r="A7" s="47" t="s">
        <v>51</v>
      </c>
      <c r="B7" s="49" t="s">
        <v>52</v>
      </c>
      <c r="C7" s="8" t="s">
        <v>78</v>
      </c>
    </row>
    <row r="8" spans="1:3" ht="16.2" thickBot="1" x14ac:dyDescent="0.35">
      <c r="A8" s="48"/>
      <c r="B8" s="50"/>
      <c r="C8" s="9" t="s">
        <v>40</v>
      </c>
    </row>
    <row r="9" spans="1:3" ht="15.6" x14ac:dyDescent="0.3">
      <c r="A9" s="11">
        <v>1</v>
      </c>
      <c r="B9" s="12">
        <v>2</v>
      </c>
      <c r="C9" s="13">
        <v>3</v>
      </c>
    </row>
    <row r="10" spans="1:3" ht="15.6" x14ac:dyDescent="0.3">
      <c r="A10" s="14">
        <v>1</v>
      </c>
      <c r="B10" s="15" t="s">
        <v>54</v>
      </c>
      <c r="C10" s="16">
        <v>0</v>
      </c>
    </row>
    <row r="11" spans="1:3" ht="15.6" x14ac:dyDescent="0.3">
      <c r="A11" s="18" t="s">
        <v>5</v>
      </c>
      <c r="B11" s="15" t="s">
        <v>55</v>
      </c>
      <c r="C11" s="16">
        <v>0</v>
      </c>
    </row>
    <row r="12" spans="1:3" ht="15.6" x14ac:dyDescent="0.3">
      <c r="A12" s="19" t="s">
        <v>6</v>
      </c>
      <c r="B12" s="20" t="s">
        <v>56</v>
      </c>
      <c r="C12" s="16">
        <v>0</v>
      </c>
    </row>
    <row r="13" spans="1:3" ht="15.6" x14ac:dyDescent="0.3">
      <c r="A13" s="19" t="s">
        <v>7</v>
      </c>
      <c r="B13" s="20" t="s">
        <v>57</v>
      </c>
      <c r="C13" s="16">
        <v>0</v>
      </c>
    </row>
    <row r="14" spans="1:3" ht="15.6" x14ac:dyDescent="0.3">
      <c r="A14" s="21" t="s">
        <v>8</v>
      </c>
      <c r="B14" s="20" t="s">
        <v>58</v>
      </c>
      <c r="C14" s="16">
        <v>0</v>
      </c>
    </row>
    <row r="15" spans="1:3" ht="15.6" x14ac:dyDescent="0.3">
      <c r="A15" s="22" t="s">
        <v>9</v>
      </c>
      <c r="B15" s="20" t="s">
        <v>59</v>
      </c>
      <c r="C15" s="16">
        <v>0</v>
      </c>
    </row>
    <row r="16" spans="1:3" ht="15.6" x14ac:dyDescent="0.3">
      <c r="A16" s="23" t="s">
        <v>10</v>
      </c>
      <c r="B16" s="24" t="s">
        <v>60</v>
      </c>
      <c r="C16" s="17">
        <v>0</v>
      </c>
    </row>
    <row r="17" spans="1:3" ht="15.6" x14ac:dyDescent="0.3">
      <c r="A17" s="18" t="s">
        <v>11</v>
      </c>
      <c r="B17" s="15" t="s">
        <v>61</v>
      </c>
      <c r="C17" s="16">
        <v>0</v>
      </c>
    </row>
    <row r="18" spans="1:3" ht="15.6" x14ac:dyDescent="0.3">
      <c r="A18" s="18" t="s">
        <v>12</v>
      </c>
      <c r="B18" s="15" t="s">
        <v>62</v>
      </c>
      <c r="C18" s="16">
        <v>0</v>
      </c>
    </row>
    <row r="19" spans="1:3" ht="15.6" x14ac:dyDescent="0.3">
      <c r="A19" s="22" t="s">
        <v>13</v>
      </c>
      <c r="B19" s="20" t="s">
        <v>3</v>
      </c>
      <c r="C19" s="16">
        <v>0</v>
      </c>
    </row>
    <row r="20" spans="1:3" ht="15.6" x14ac:dyDescent="0.3">
      <c r="A20" s="22" t="s">
        <v>14</v>
      </c>
      <c r="B20" s="25" t="s">
        <v>48</v>
      </c>
      <c r="C20" s="16">
        <v>0</v>
      </c>
    </row>
    <row r="21" spans="1:3" ht="15.6" x14ac:dyDescent="0.3">
      <c r="A21" s="22" t="s">
        <v>15</v>
      </c>
      <c r="B21" s="20" t="s">
        <v>16</v>
      </c>
      <c r="C21" s="16">
        <v>0</v>
      </c>
    </row>
    <row r="22" spans="1:3" ht="15.6" x14ac:dyDescent="0.3">
      <c r="A22" s="18" t="s">
        <v>17</v>
      </c>
      <c r="B22" s="15" t="s">
        <v>63</v>
      </c>
      <c r="C22" s="16">
        <v>0</v>
      </c>
    </row>
    <row r="23" spans="1:3" ht="15.6" x14ac:dyDescent="0.3">
      <c r="A23" s="22" t="s">
        <v>18</v>
      </c>
      <c r="B23" s="20" t="s">
        <v>64</v>
      </c>
      <c r="C23" s="16">
        <v>0</v>
      </c>
    </row>
    <row r="24" spans="1:3" ht="15.6" x14ac:dyDescent="0.3">
      <c r="A24" s="22" t="s">
        <v>19</v>
      </c>
      <c r="B24" s="20" t="s">
        <v>3</v>
      </c>
      <c r="C24" s="16">
        <v>0</v>
      </c>
    </row>
    <row r="25" spans="1:3" ht="15.6" x14ac:dyDescent="0.3">
      <c r="A25" s="22" t="s">
        <v>20</v>
      </c>
      <c r="B25" s="20" t="s">
        <v>4</v>
      </c>
      <c r="C25" s="16">
        <v>0</v>
      </c>
    </row>
    <row r="26" spans="1:3" ht="15.6" x14ac:dyDescent="0.3">
      <c r="A26" s="18">
        <v>2</v>
      </c>
      <c r="B26" s="15" t="s">
        <v>65</v>
      </c>
      <c r="C26" s="16">
        <v>0</v>
      </c>
    </row>
    <row r="27" spans="1:3" ht="15.6" x14ac:dyDescent="0.3">
      <c r="A27" s="26" t="s">
        <v>21</v>
      </c>
      <c r="B27" s="20" t="s">
        <v>64</v>
      </c>
      <c r="C27" s="16">
        <v>0</v>
      </c>
    </row>
    <row r="28" spans="1:3" ht="15.6" x14ac:dyDescent="0.3">
      <c r="A28" s="26" t="s">
        <v>22</v>
      </c>
      <c r="B28" s="20" t="s">
        <v>3</v>
      </c>
      <c r="C28" s="16">
        <v>0</v>
      </c>
    </row>
    <row r="29" spans="1:3" ht="15.6" x14ac:dyDescent="0.3">
      <c r="A29" s="26" t="s">
        <v>23</v>
      </c>
      <c r="B29" s="20" t="s">
        <v>4</v>
      </c>
      <c r="C29" s="16">
        <v>0</v>
      </c>
    </row>
    <row r="30" spans="1:3" ht="15.6" x14ac:dyDescent="0.3">
      <c r="A30" s="18" t="s">
        <v>24</v>
      </c>
      <c r="B30" s="15" t="s">
        <v>66</v>
      </c>
      <c r="C30" s="16">
        <v>24.65</v>
      </c>
    </row>
    <row r="31" spans="1:3" ht="15.6" x14ac:dyDescent="0.3">
      <c r="A31" s="26" t="s">
        <v>25</v>
      </c>
      <c r="B31" s="20" t="s">
        <v>64</v>
      </c>
      <c r="C31" s="16">
        <v>17.43</v>
      </c>
    </row>
    <row r="32" spans="1:3" ht="15.6" x14ac:dyDescent="0.3">
      <c r="A32" s="26" t="s">
        <v>26</v>
      </c>
      <c r="B32" s="20" t="s">
        <v>3</v>
      </c>
      <c r="C32" s="16">
        <v>3.83</v>
      </c>
    </row>
    <row r="33" spans="1:3" ht="15.6" x14ac:dyDescent="0.3">
      <c r="A33" s="26" t="s">
        <v>27</v>
      </c>
      <c r="B33" s="20" t="s">
        <v>4</v>
      </c>
      <c r="C33" s="16">
        <v>3.39</v>
      </c>
    </row>
    <row r="34" spans="1:3" ht="15.6" x14ac:dyDescent="0.3">
      <c r="A34" s="18" t="s">
        <v>28</v>
      </c>
      <c r="B34" s="15" t="s">
        <v>29</v>
      </c>
      <c r="C34" s="27">
        <v>0</v>
      </c>
    </row>
    <row r="35" spans="1:3" ht="15.6" x14ac:dyDescent="0.3">
      <c r="A35" s="18" t="s">
        <v>30</v>
      </c>
      <c r="B35" s="15" t="s">
        <v>31</v>
      </c>
      <c r="C35" s="27">
        <v>0</v>
      </c>
    </row>
    <row r="36" spans="1:3" ht="15.6" x14ac:dyDescent="0.3">
      <c r="A36" s="18" t="s">
        <v>32</v>
      </c>
      <c r="B36" s="15" t="s">
        <v>33</v>
      </c>
      <c r="C36" s="27">
        <v>24.65</v>
      </c>
    </row>
    <row r="37" spans="1:3" ht="15.6" x14ac:dyDescent="0.3">
      <c r="A37" s="18" t="s">
        <v>34</v>
      </c>
      <c r="B37" s="15" t="s">
        <v>49</v>
      </c>
      <c r="C37" s="27">
        <v>0</v>
      </c>
    </row>
    <row r="38" spans="1:3" ht="15.6" x14ac:dyDescent="0.3">
      <c r="A38" s="18" t="s">
        <v>35</v>
      </c>
      <c r="B38" s="15" t="s">
        <v>67</v>
      </c>
      <c r="C38" s="27">
        <v>0.49</v>
      </c>
    </row>
    <row r="39" spans="1:3" ht="15.6" x14ac:dyDescent="0.3">
      <c r="A39" s="26" t="s">
        <v>36</v>
      </c>
      <c r="B39" s="20" t="s">
        <v>68</v>
      </c>
      <c r="C39" s="16">
        <v>0</v>
      </c>
    </row>
    <row r="40" spans="1:3" ht="15.6" x14ac:dyDescent="0.3">
      <c r="A40" s="26" t="s">
        <v>37</v>
      </c>
      <c r="B40" s="20" t="s">
        <v>69</v>
      </c>
      <c r="C40" s="16">
        <v>0.49</v>
      </c>
    </row>
    <row r="41" spans="1:3" ht="31.2" x14ac:dyDescent="0.3">
      <c r="A41" s="18" t="s">
        <v>38</v>
      </c>
      <c r="B41" s="15" t="s">
        <v>82</v>
      </c>
      <c r="C41" s="17">
        <v>25.139999999999997</v>
      </c>
    </row>
    <row r="42" spans="1:3" ht="15.6" x14ac:dyDescent="0.3">
      <c r="A42" s="18" t="s">
        <v>39</v>
      </c>
      <c r="B42" s="15" t="s">
        <v>83</v>
      </c>
      <c r="C42" s="27">
        <v>25.139999999999997</v>
      </c>
    </row>
    <row r="43" spans="1:3" ht="15.6" x14ac:dyDescent="0.3">
      <c r="A43" s="18" t="s">
        <v>41</v>
      </c>
      <c r="B43" s="15" t="s">
        <v>72</v>
      </c>
      <c r="C43" s="16">
        <v>0</v>
      </c>
    </row>
    <row r="44" spans="1:3" ht="15.6" x14ac:dyDescent="0.3">
      <c r="A44" s="18" t="s">
        <v>42</v>
      </c>
      <c r="B44" s="15" t="s">
        <v>73</v>
      </c>
      <c r="C44" s="16">
        <v>25.139999999999997</v>
      </c>
    </row>
    <row r="45" spans="1:3" ht="15.6" x14ac:dyDescent="0.3">
      <c r="A45" s="18" t="s">
        <v>43</v>
      </c>
      <c r="B45" s="15" t="s">
        <v>74</v>
      </c>
      <c r="C45" s="16">
        <v>0</v>
      </c>
    </row>
    <row r="46" spans="1:3" ht="15.6" x14ac:dyDescent="0.3">
      <c r="A46" s="18" t="s">
        <v>44</v>
      </c>
      <c r="B46" s="15" t="s">
        <v>75</v>
      </c>
      <c r="C46" s="16">
        <v>100</v>
      </c>
    </row>
    <row r="47" spans="1:3" ht="31.2" x14ac:dyDescent="0.3">
      <c r="A47" s="29" t="s">
        <v>45</v>
      </c>
      <c r="B47" s="15" t="s">
        <v>81</v>
      </c>
      <c r="C47" s="30">
        <v>19283.09</v>
      </c>
    </row>
    <row r="48" spans="1:3" ht="15.6" x14ac:dyDescent="0.3">
      <c r="A48" s="29" t="s">
        <v>46</v>
      </c>
      <c r="B48" s="15" t="s">
        <v>77</v>
      </c>
      <c r="C48" s="16">
        <v>2</v>
      </c>
    </row>
    <row r="49" spans="1:3" ht="30.75" customHeight="1" x14ac:dyDescent="0.35">
      <c r="A49" s="31"/>
      <c r="B49" s="31"/>
      <c r="C49" s="31"/>
    </row>
    <row r="50" spans="1:3" ht="30.75" customHeight="1" x14ac:dyDescent="0.3">
      <c r="A50" s="51" t="s">
        <v>101</v>
      </c>
      <c r="B50" s="52"/>
      <c r="C50" s="52"/>
    </row>
    <row r="51" spans="1:3" ht="15.6" x14ac:dyDescent="0.3">
      <c r="A51" s="1"/>
      <c r="B51" s="32"/>
      <c r="C51" s="32"/>
    </row>
    <row r="52" spans="1:3" ht="15.6" x14ac:dyDescent="0.3">
      <c r="A52" s="1"/>
      <c r="B52" s="34"/>
      <c r="C52" s="35"/>
    </row>
    <row r="53" spans="1:3" ht="15.6" x14ac:dyDescent="0.3">
      <c r="A53" s="1"/>
      <c r="B53" s="35"/>
      <c r="C53" s="35"/>
    </row>
    <row r="54" spans="1:3" ht="15.6" x14ac:dyDescent="0.3">
      <c r="A54" s="1"/>
      <c r="B54" s="34"/>
      <c r="C54" s="35"/>
    </row>
    <row r="55" spans="1:3" ht="15.6" x14ac:dyDescent="0.3">
      <c r="A55" s="1"/>
      <c r="B55" s="35"/>
      <c r="C55" s="35"/>
    </row>
  </sheetData>
  <mergeCells count="6">
    <mergeCell ref="A50:C50"/>
    <mergeCell ref="B1:C1"/>
    <mergeCell ref="A3:C4"/>
    <mergeCell ref="A6:C6"/>
    <mergeCell ref="A7:A8"/>
    <mergeCell ref="B7:B8"/>
  </mergeCells>
  <pageMargins left="0.7" right="0.7" top="0.75" bottom="0.75" header="0.3" footer="0.3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opLeftCell="A40" workbookViewId="0">
      <selection activeCell="D1" sqref="D1:F1"/>
    </sheetView>
  </sheetViews>
  <sheetFormatPr defaultRowHeight="14.4" x14ac:dyDescent="0.3"/>
  <cols>
    <col min="1" max="1" width="7.44140625" customWidth="1"/>
    <col min="2" max="2" width="56.5546875" customWidth="1"/>
    <col min="3" max="3" width="14.6640625" customWidth="1"/>
    <col min="4" max="4" width="15.109375" customWidth="1"/>
    <col min="5" max="5" width="12" customWidth="1"/>
    <col min="6" max="6" width="11" customWidth="1"/>
  </cols>
  <sheetData>
    <row r="1" spans="1:8" ht="60.75" customHeight="1" x14ac:dyDescent="0.3">
      <c r="D1" s="43" t="s">
        <v>100</v>
      </c>
      <c r="E1" s="44"/>
      <c r="F1" s="44"/>
    </row>
    <row r="2" spans="1:8" ht="18.75" customHeight="1" x14ac:dyDescent="0.3"/>
    <row r="3" spans="1:8" ht="15" customHeight="1" x14ac:dyDescent="0.3">
      <c r="A3" s="45" t="s">
        <v>96</v>
      </c>
      <c r="B3" s="45"/>
      <c r="C3" s="45"/>
      <c r="D3" s="45"/>
      <c r="E3" s="45"/>
      <c r="F3" s="45"/>
    </row>
    <row r="4" spans="1:8" ht="42.75" customHeight="1" x14ac:dyDescent="0.3">
      <c r="A4" s="45"/>
      <c r="B4" s="45"/>
      <c r="C4" s="45"/>
      <c r="D4" s="45"/>
      <c r="E4" s="45"/>
      <c r="F4" s="45"/>
    </row>
    <row r="5" spans="1:8" ht="9" customHeight="1" x14ac:dyDescent="0.3">
      <c r="A5" s="45"/>
      <c r="B5" s="45"/>
      <c r="C5" s="45"/>
      <c r="D5" s="45"/>
      <c r="E5" s="45"/>
      <c r="F5" s="45"/>
    </row>
    <row r="6" spans="1:8" ht="16.2" thickBot="1" x14ac:dyDescent="0.35">
      <c r="A6" s="46" t="s">
        <v>50</v>
      </c>
      <c r="B6" s="46"/>
      <c r="C6" s="46"/>
      <c r="D6" s="46"/>
      <c r="E6" s="46"/>
      <c r="F6" s="46"/>
    </row>
    <row r="7" spans="1:8" ht="62.4" x14ac:dyDescent="0.3">
      <c r="A7" s="47" t="s">
        <v>51</v>
      </c>
      <c r="B7" s="49" t="s">
        <v>52</v>
      </c>
      <c r="C7" s="8" t="s">
        <v>53</v>
      </c>
      <c r="D7" s="8" t="s">
        <v>0</v>
      </c>
      <c r="E7" s="2" t="s">
        <v>1</v>
      </c>
      <c r="F7" s="2" t="s">
        <v>2</v>
      </c>
    </row>
    <row r="8" spans="1:8" ht="16.2" thickBot="1" x14ac:dyDescent="0.35">
      <c r="A8" s="48"/>
      <c r="B8" s="50"/>
      <c r="C8" s="9" t="s">
        <v>40</v>
      </c>
      <c r="D8" s="9" t="s">
        <v>40</v>
      </c>
      <c r="E8" s="10" t="s">
        <v>40</v>
      </c>
      <c r="F8" s="10" t="s">
        <v>40</v>
      </c>
    </row>
    <row r="9" spans="1:8" ht="15.6" x14ac:dyDescent="0.3">
      <c r="A9" s="11">
        <v>1</v>
      </c>
      <c r="B9" s="12">
        <v>2</v>
      </c>
      <c r="C9" s="13">
        <v>3</v>
      </c>
      <c r="D9" s="13">
        <v>4</v>
      </c>
      <c r="E9" s="13">
        <v>5</v>
      </c>
      <c r="F9" s="7">
        <v>6</v>
      </c>
    </row>
    <row r="10" spans="1:8" ht="15.6" x14ac:dyDescent="0.3">
      <c r="A10" s="14">
        <v>1</v>
      </c>
      <c r="B10" s="15" t="s">
        <v>54</v>
      </c>
      <c r="C10" s="16">
        <f>C11+C17+C18+C22</f>
        <v>2025.7404516187803</v>
      </c>
      <c r="D10" s="17">
        <f>'Дод 2 Вир-во'!D10+'Дод 3 Тр-ня'!C10+'Дод 4 пост'!C10</f>
        <v>1765.71</v>
      </c>
      <c r="E10" s="6">
        <f>'Дод 2 Вир-во'!E10+'Дод 3 Тр-ня'!C10+'Дод 4 пост'!C10</f>
        <v>2960.19</v>
      </c>
      <c r="F10" s="6">
        <f>'Дод 2 Вир-во'!F10+'Дод 3 Тр-ня'!C10+'Дод 4 пост'!C10</f>
        <v>5353.4299999999985</v>
      </c>
    </row>
    <row r="11" spans="1:8" ht="15.6" x14ac:dyDescent="0.3">
      <c r="A11" s="18" t="s">
        <v>5</v>
      </c>
      <c r="B11" s="15" t="s">
        <v>55</v>
      </c>
      <c r="C11" s="16">
        <f>C12+C13+C14+C15+C16</f>
        <v>1589.1704516187804</v>
      </c>
      <c r="D11" s="17">
        <f>'Дод 2 Вир-во'!D11+'Дод 3 Тр-ня'!C11+'Дод 4 пост'!C11</f>
        <v>1329.92</v>
      </c>
      <c r="E11" s="6">
        <f>'Дод 2 Вир-во'!E11+'Дод 3 Тр-ня'!C11+'Дод 4 пост'!C11</f>
        <v>2520.2099999999996</v>
      </c>
      <c r="F11" s="6">
        <f>'Дод 2 Вир-во'!F11+'Дод 3 Тр-ня'!C11+'Дод 4 пост'!C11</f>
        <v>4920.41</v>
      </c>
      <c r="H11" s="5"/>
    </row>
    <row r="12" spans="1:8" ht="15.6" x14ac:dyDescent="0.3">
      <c r="A12" s="19" t="s">
        <v>6</v>
      </c>
      <c r="B12" s="20" t="s">
        <v>56</v>
      </c>
      <c r="C12" s="16">
        <f>(D12*vidp2+E12*vidp3+F12*vidp4)/vidp1</f>
        <v>1415.4531794853037</v>
      </c>
      <c r="D12" s="17">
        <f>'Дод 2 Вир-во'!D12+'Дод 3 Тр-ня'!C12+'Дод 4 пост'!C12</f>
        <v>1156.9000000000001</v>
      </c>
      <c r="E12" s="6">
        <f>'Дод 2 Вир-во'!E12+'Дод 3 Тр-ня'!C12+'Дод 4 пост'!C12</f>
        <v>2343.85</v>
      </c>
      <c r="F12" s="6">
        <f>'Дод 2 Вир-во'!F12+'Дод 3 Тр-ня'!C12+'Дод 4 пост'!C12</f>
        <v>4740.4699999999993</v>
      </c>
    </row>
    <row r="13" spans="1:8" ht="15.6" x14ac:dyDescent="0.3">
      <c r="A13" s="19" t="s">
        <v>7</v>
      </c>
      <c r="B13" s="20" t="s">
        <v>57</v>
      </c>
      <c r="C13" s="16">
        <f>(D13*vidp2+E13*vidp3+F13*vidp4)/vidp1</f>
        <v>139.97727213347659</v>
      </c>
      <c r="D13" s="17">
        <f>'Дод 2 Вир-во'!D13+'Дод 3 Тр-ня'!C13+'Дод 4 пост'!C13</f>
        <v>139.62</v>
      </c>
      <c r="E13" s="6">
        <f>'Дод 2 Вир-во'!E13+'Дод 3 Тр-ня'!C13+'Дод 4 пост'!C13</f>
        <v>141.55000000000001</v>
      </c>
      <c r="F13" s="6">
        <f>'Дод 2 Вир-во'!F13+'Дод 3 Тр-ня'!C13+'Дод 4 пост'!C13</f>
        <v>138.43</v>
      </c>
    </row>
    <row r="14" spans="1:8" ht="15.6" x14ac:dyDescent="0.3">
      <c r="A14" s="21" t="s">
        <v>8</v>
      </c>
      <c r="B14" s="20" t="s">
        <v>58</v>
      </c>
      <c r="C14" s="16">
        <v>0</v>
      </c>
      <c r="D14" s="17">
        <f>'Дод 2 Вир-во'!D14+'Дод 3 Тр-ня'!C14+'Дод 4 пост'!C14</f>
        <v>0</v>
      </c>
      <c r="E14" s="6">
        <f>'Дод 2 Вир-во'!E14+'Дод 3 Тр-ня'!C14+'Дод 4 пост'!C14</f>
        <v>0</v>
      </c>
      <c r="F14" s="6">
        <f>'Дод 2 Вир-во'!F14+'Дод 3 Тр-ня'!C14+'Дод 4 пост'!C14</f>
        <v>0</v>
      </c>
    </row>
    <row r="15" spans="1:8" ht="15.6" x14ac:dyDescent="0.3">
      <c r="A15" s="22" t="s">
        <v>9</v>
      </c>
      <c r="B15" s="20" t="s">
        <v>59</v>
      </c>
      <c r="C15" s="16">
        <v>7.1400000000000006</v>
      </c>
      <c r="D15" s="17">
        <f>'Дод 2 Вир-во'!D15+'Дод 3 Тр-ня'!C15+'Дод 4 пост'!C15</f>
        <v>6.84</v>
      </c>
      <c r="E15" s="6">
        <f>'Дод 2 Вир-во'!E15+'Дод 3 Тр-ня'!C15+'Дод 4 пост'!C15</f>
        <v>8.01</v>
      </c>
      <c r="F15" s="6">
        <f>'Дод 2 Вир-во'!F15+'Дод 3 Тр-ня'!C15+'Дод 4 пост'!C15</f>
        <v>15.33</v>
      </c>
    </row>
    <row r="16" spans="1:8" ht="15.6" x14ac:dyDescent="0.3">
      <c r="A16" s="23" t="s">
        <v>10</v>
      </c>
      <c r="B16" s="24" t="s">
        <v>60</v>
      </c>
      <c r="C16" s="16">
        <v>26.6</v>
      </c>
      <c r="D16" s="17">
        <f>'Дод 2 Вир-во'!D16+'Дод 3 Тр-ня'!C16+'Дод 4 пост'!C16</f>
        <v>26.560000000000002</v>
      </c>
      <c r="E16" s="6">
        <f>'Дод 2 Вир-во'!E16+'Дод 3 Тр-ня'!C16+'Дод 4 пост'!C16</f>
        <v>26.799999999999997</v>
      </c>
      <c r="F16" s="6">
        <f>'Дод 2 Вир-во'!F16+'Дод 3 Тр-ня'!C16+'Дод 4 пост'!C16</f>
        <v>26.18</v>
      </c>
    </row>
    <row r="17" spans="1:6" ht="15.6" x14ac:dyDescent="0.3">
      <c r="A17" s="18" t="s">
        <v>11</v>
      </c>
      <c r="B17" s="15" t="s">
        <v>61</v>
      </c>
      <c r="C17" s="16">
        <v>192.37</v>
      </c>
      <c r="D17" s="17">
        <f>'Дод 2 Вир-во'!D17+'Дод 3 Тр-ня'!C17+'Дод 4 пост'!C17</f>
        <v>192.01999999999998</v>
      </c>
      <c r="E17" s="6">
        <f>'Дод 2 Вир-во'!E17+'Дод 3 Тр-ня'!C17+'Дод 4 пост'!C17</f>
        <v>193.88</v>
      </c>
      <c r="F17" s="6">
        <f>'Дод 2 Вир-во'!F17+'Дод 3 Тр-ня'!C17+'Дод 4 пост'!C17</f>
        <v>191.01</v>
      </c>
    </row>
    <row r="18" spans="1:6" ht="15.6" x14ac:dyDescent="0.3">
      <c r="A18" s="18" t="s">
        <v>12</v>
      </c>
      <c r="B18" s="15" t="s">
        <v>62</v>
      </c>
      <c r="C18" s="16">
        <v>63.620000000000005</v>
      </c>
      <c r="D18" s="17">
        <f>'Дод 2 Вир-во'!D18+'Дод 3 Тр-ня'!C18+'Дод 4 пост'!C18</f>
        <v>63.5</v>
      </c>
      <c r="E18" s="6">
        <f>'Дод 2 Вир-во'!E18+'Дод 3 Тр-ня'!C18+'Дод 4 пост'!C18</f>
        <v>64.13</v>
      </c>
      <c r="F18" s="6">
        <f>'Дод 2 Вир-во'!F18+'Дод 3 Тр-ня'!C18+'Дод 4 пост'!C18</f>
        <v>63.150000000000006</v>
      </c>
    </row>
    <row r="19" spans="1:6" ht="15.6" x14ac:dyDescent="0.3">
      <c r="A19" s="22" t="s">
        <v>13</v>
      </c>
      <c r="B19" s="20" t="s">
        <v>3</v>
      </c>
      <c r="C19" s="16">
        <v>42.33</v>
      </c>
      <c r="D19" s="17">
        <f>'Дод 2 Вир-во'!D19+'Дод 3 Тр-ня'!C19+'Дод 4 пост'!C19</f>
        <v>42.25</v>
      </c>
      <c r="E19" s="6">
        <f>'Дод 2 Вир-во'!E19+'Дод 3 Тр-ня'!C19+'Дод 4 пост'!C19</f>
        <v>42.66</v>
      </c>
      <c r="F19" s="6">
        <f>'Дод 2 Вир-во'!F19+'Дод 3 Тр-ня'!C19+'Дод 4 пост'!C19</f>
        <v>42.03</v>
      </c>
    </row>
    <row r="20" spans="1:6" ht="15.6" x14ac:dyDescent="0.3">
      <c r="A20" s="22" t="s">
        <v>14</v>
      </c>
      <c r="B20" s="25" t="s">
        <v>48</v>
      </c>
      <c r="C20" s="16">
        <v>21.29</v>
      </c>
      <c r="D20" s="17">
        <f>'Дод 2 Вир-во'!D20+'Дод 3 Тр-ня'!C20+'Дод 4 пост'!C20</f>
        <v>21.25</v>
      </c>
      <c r="E20" s="6">
        <f>'Дод 2 Вир-во'!E20+'Дод 3 Тр-ня'!C20+'Дод 4 пост'!C20</f>
        <v>21.47</v>
      </c>
      <c r="F20" s="6">
        <f>'Дод 2 Вир-во'!F20+'Дод 3 Тр-ня'!C20+'Дод 4 пост'!C20</f>
        <v>21.12</v>
      </c>
    </row>
    <row r="21" spans="1:6" ht="15.6" x14ac:dyDescent="0.3">
      <c r="A21" s="22" t="s">
        <v>15</v>
      </c>
      <c r="B21" s="20" t="s">
        <v>16</v>
      </c>
      <c r="C21" s="16">
        <v>0</v>
      </c>
      <c r="D21" s="17">
        <f>'Дод 2 Вир-во'!D21+'Дод 3 Тр-ня'!C21+'Дод 4 пост'!C21</f>
        <v>0</v>
      </c>
      <c r="E21" s="6">
        <f>'Дод 2 Вир-во'!E21+'Дод 3 Тр-ня'!C21+'Дод 4 пост'!C21</f>
        <v>0</v>
      </c>
      <c r="F21" s="6">
        <f>'Дод 2 Вир-во'!F21+'Дод 3 Тр-ня'!C21+'Дод 4 пост'!C21</f>
        <v>0</v>
      </c>
    </row>
    <row r="22" spans="1:6" ht="15.6" x14ac:dyDescent="0.3">
      <c r="A22" s="18" t="s">
        <v>17</v>
      </c>
      <c r="B22" s="15" t="s">
        <v>63</v>
      </c>
      <c r="C22" s="16">
        <v>180.57999999999998</v>
      </c>
      <c r="D22" s="17">
        <f>'Дод 2 Вир-во'!D22+'Дод 3 Тр-ня'!C22+'Дод 4 пост'!C22</f>
        <v>180.26999999999998</v>
      </c>
      <c r="E22" s="6">
        <f>'Дод 2 Вир-во'!E22+'Дод 3 Тр-ня'!C22+'Дод 4 пост'!C22</f>
        <v>181.97</v>
      </c>
      <c r="F22" s="6">
        <f>'Дод 2 Вир-во'!F22+'Дод 3 Тр-ня'!C22+'Дод 4 пост'!C22</f>
        <v>178.87</v>
      </c>
    </row>
    <row r="23" spans="1:6" ht="15.6" x14ac:dyDescent="0.3">
      <c r="A23" s="22" t="s">
        <v>18</v>
      </c>
      <c r="B23" s="20" t="s">
        <v>64</v>
      </c>
      <c r="C23" s="16">
        <v>118.31</v>
      </c>
      <c r="D23" s="17">
        <f>'Дод 2 Вир-во'!D23+'Дод 3 Тр-ня'!C23+'Дод 4 пост'!C23</f>
        <v>118.12</v>
      </c>
      <c r="E23" s="6">
        <f>'Дод 2 Вир-во'!E23+'Дод 3 Тр-ня'!C23+'Дод 4 пост'!C23</f>
        <v>119.17999999999999</v>
      </c>
      <c r="F23" s="6">
        <f>'Дод 2 Вир-во'!F23+'Дод 3 Тр-ня'!C23+'Дод 4 пост'!C23</f>
        <v>117.24</v>
      </c>
    </row>
    <row r="24" spans="1:6" ht="15.6" x14ac:dyDescent="0.3">
      <c r="A24" s="22" t="s">
        <v>19</v>
      </c>
      <c r="B24" s="20" t="s">
        <v>3</v>
      </c>
      <c r="C24" s="16">
        <v>26.03</v>
      </c>
      <c r="D24" s="17">
        <f>'Дод 2 Вир-во'!D24+'Дод 3 Тр-ня'!C24+'Дод 4 пост'!C24</f>
        <v>25.990000000000002</v>
      </c>
      <c r="E24" s="6">
        <f>'Дод 2 Вир-во'!E24+'Дод 3 Тр-ня'!C24+'Дод 4 пост'!C24</f>
        <v>26.22</v>
      </c>
      <c r="F24" s="6">
        <f>'Дод 2 Вир-во'!F24+'Дод 3 Тр-ня'!C24+'Дод 4 пост'!C24</f>
        <v>25.619999999999997</v>
      </c>
    </row>
    <row r="25" spans="1:6" ht="15.6" x14ac:dyDescent="0.3">
      <c r="A25" s="22" t="s">
        <v>20</v>
      </c>
      <c r="B25" s="20" t="s">
        <v>4</v>
      </c>
      <c r="C25" s="16">
        <v>36.24</v>
      </c>
      <c r="D25" s="17">
        <f>'Дод 2 Вир-во'!D25+'Дод 3 Тр-ня'!C25+'Дод 4 пост'!C25</f>
        <v>36.159999999999997</v>
      </c>
      <c r="E25" s="6">
        <f>'Дод 2 Вир-во'!E25+'Дод 3 Тр-ня'!C25+'Дод 4 пост'!C25</f>
        <v>36.57</v>
      </c>
      <c r="F25" s="6">
        <f>'Дод 2 Вир-во'!F25+'Дод 3 Тр-ня'!C25+'Дод 4 пост'!C25</f>
        <v>36.01</v>
      </c>
    </row>
    <row r="26" spans="1:6" ht="15.6" x14ac:dyDescent="0.3">
      <c r="A26" s="18">
        <v>2</v>
      </c>
      <c r="B26" s="15" t="s">
        <v>65</v>
      </c>
      <c r="C26" s="16">
        <v>218.09</v>
      </c>
      <c r="D26" s="17">
        <f>'Дод 2 Вир-во'!D26+'Дод 3 Тр-ня'!C26+'Дод 4 пост'!C26</f>
        <v>217.73000000000002</v>
      </c>
      <c r="E26" s="6">
        <f>'Дод 2 Вир-во'!E26+'Дод 3 Тр-ня'!C26+'Дод 4 пост'!C26</f>
        <v>219.67000000000002</v>
      </c>
      <c r="F26" s="6">
        <f>'Дод 2 Вир-во'!F26+'Дод 3 Тр-ня'!C26+'Дод 4 пост'!C26</f>
        <v>216.56</v>
      </c>
    </row>
    <row r="27" spans="1:6" ht="15.6" x14ac:dyDescent="0.3">
      <c r="A27" s="26" t="s">
        <v>21</v>
      </c>
      <c r="B27" s="20" t="s">
        <v>64</v>
      </c>
      <c r="C27" s="16">
        <v>173.38</v>
      </c>
      <c r="D27" s="17">
        <f>'Дод 2 Вир-во'!D27+'Дод 3 Тр-ня'!C27+'Дод 4 пост'!C27</f>
        <v>173.10000000000002</v>
      </c>
      <c r="E27" s="6">
        <f>'Дод 2 Вир-во'!E27+'Дод 3 Тр-ня'!C27+'Дод 4 пост'!C27</f>
        <v>174.62</v>
      </c>
      <c r="F27" s="6">
        <f>'Дод 2 Вир-во'!F27+'Дод 3 Тр-ня'!C27+'Дод 4 пост'!C27</f>
        <v>172.11</v>
      </c>
    </row>
    <row r="28" spans="1:6" ht="15.6" x14ac:dyDescent="0.3">
      <c r="A28" s="26" t="s">
        <v>22</v>
      </c>
      <c r="B28" s="20" t="s">
        <v>3</v>
      </c>
      <c r="C28" s="16">
        <v>38.15</v>
      </c>
      <c r="D28" s="17">
        <f>'Дод 2 Вир-во'!D28+'Дод 3 Тр-ня'!C28+'Дод 4 пост'!C28</f>
        <v>38.08</v>
      </c>
      <c r="E28" s="6">
        <f>'Дод 2 Вир-во'!E28+'Дод 3 Тр-ня'!C28+'Дод 4 пост'!C28</f>
        <v>38.42</v>
      </c>
      <c r="F28" s="6">
        <f>'Дод 2 Вир-во'!F28+'Дод 3 Тр-ня'!C28+'Дод 4 пост'!C28</f>
        <v>38.11</v>
      </c>
    </row>
    <row r="29" spans="1:6" ht="15.6" x14ac:dyDescent="0.3">
      <c r="A29" s="26" t="s">
        <v>23</v>
      </c>
      <c r="B29" s="20" t="s">
        <v>4</v>
      </c>
      <c r="C29" s="16">
        <v>6.56</v>
      </c>
      <c r="D29" s="17">
        <f>'Дод 2 Вир-во'!D29+'Дод 3 Тр-ня'!C29+'Дод 4 пост'!C29</f>
        <v>6.55</v>
      </c>
      <c r="E29" s="6">
        <f>'Дод 2 Вир-во'!E29+'Дод 3 Тр-ня'!C29+'Дод 4 пост'!C29</f>
        <v>6.63</v>
      </c>
      <c r="F29" s="6">
        <f>'Дод 2 Вир-во'!F29+'Дод 3 Тр-ня'!C29+'Дод 4 пост'!C29</f>
        <v>6.34</v>
      </c>
    </row>
    <row r="30" spans="1:6" ht="15.6" x14ac:dyDescent="0.3">
      <c r="A30" s="18" t="s">
        <v>24</v>
      </c>
      <c r="B30" s="15" t="s">
        <v>66</v>
      </c>
      <c r="C30" s="16">
        <v>24.65</v>
      </c>
      <c r="D30" s="17">
        <f>'Дод 2 Вир-во'!D30+'Дод 3 Тр-ня'!C30+'Дод 4 пост'!C30</f>
        <v>24.65</v>
      </c>
      <c r="E30" s="6">
        <f>'Дод 2 Вир-во'!E30+'Дод 3 Тр-ня'!C30+'Дод 4 пост'!C30</f>
        <v>24.65</v>
      </c>
      <c r="F30" s="6">
        <f>'Дод 2 Вир-во'!F30+'Дод 3 Тр-ня'!C30+'Дод 4 пост'!C30</f>
        <v>24.65</v>
      </c>
    </row>
    <row r="31" spans="1:6" ht="15.6" x14ac:dyDescent="0.3">
      <c r="A31" s="26" t="s">
        <v>25</v>
      </c>
      <c r="B31" s="20" t="s">
        <v>64</v>
      </c>
      <c r="C31" s="16">
        <v>17.43</v>
      </c>
      <c r="D31" s="17">
        <f>'Дод 2 Вир-во'!D31+'Дод 3 Тр-ня'!C31+'Дод 4 пост'!C31</f>
        <v>17.43</v>
      </c>
      <c r="E31" s="6">
        <f>'Дод 2 Вир-во'!E31+'Дод 3 Тр-ня'!C31+'Дод 4 пост'!C31</f>
        <v>17.43</v>
      </c>
      <c r="F31" s="6">
        <f>'Дод 2 Вир-во'!F31+'Дод 3 Тр-ня'!C31+'Дод 4 пост'!C31</f>
        <v>17.43</v>
      </c>
    </row>
    <row r="32" spans="1:6" ht="15.6" x14ac:dyDescent="0.3">
      <c r="A32" s="26" t="s">
        <v>26</v>
      </c>
      <c r="B32" s="20" t="s">
        <v>3</v>
      </c>
      <c r="C32" s="16">
        <v>3.83</v>
      </c>
      <c r="D32" s="17">
        <f>'Дод 2 Вир-во'!D32+'Дод 3 Тр-ня'!C32+'Дод 4 пост'!C32</f>
        <v>3.83</v>
      </c>
      <c r="E32" s="6">
        <f>'Дод 2 Вир-во'!E32+'Дод 3 Тр-ня'!C32+'Дод 4 пост'!C32</f>
        <v>3.83</v>
      </c>
      <c r="F32" s="6">
        <f>'Дод 2 Вир-во'!F32+'Дод 3 Тр-ня'!C32+'Дод 4 пост'!C32</f>
        <v>3.83</v>
      </c>
    </row>
    <row r="33" spans="1:10" ht="15.6" x14ac:dyDescent="0.3">
      <c r="A33" s="26" t="s">
        <v>27</v>
      </c>
      <c r="B33" s="20" t="s">
        <v>4</v>
      </c>
      <c r="C33" s="16">
        <v>3.39</v>
      </c>
      <c r="D33" s="17">
        <f>'Дод 2 Вир-во'!D33+'Дод 3 Тр-ня'!C33+'Дод 4 пост'!C33</f>
        <v>3.39</v>
      </c>
      <c r="E33" s="6">
        <f>'Дод 2 Вир-во'!E33+'Дод 3 Тр-ня'!C33+'Дод 4 пост'!C33</f>
        <v>3.39</v>
      </c>
      <c r="F33" s="6">
        <f>'Дод 2 Вир-во'!F33+'Дод 3 Тр-ня'!C33+'Дод 4 пост'!C33</f>
        <v>3.39</v>
      </c>
    </row>
    <row r="34" spans="1:10" ht="15.6" x14ac:dyDescent="0.3">
      <c r="A34" s="18" t="s">
        <v>28</v>
      </c>
      <c r="B34" s="15" t="s">
        <v>29</v>
      </c>
      <c r="C34" s="16">
        <v>0</v>
      </c>
      <c r="D34" s="17">
        <f>'Дод 2 Вир-во'!D34+'Дод 3 Тр-ня'!C34+'Дод 4 пост'!C34</f>
        <v>0</v>
      </c>
      <c r="E34" s="6">
        <f>'Дод 2 Вир-во'!E34+'Дод 3 Тр-ня'!C34+'Дод 4 пост'!C34</f>
        <v>0</v>
      </c>
      <c r="F34" s="6">
        <f>'Дод 2 Вир-во'!F34+'Дод 3 Тр-ня'!C34+'Дод 4 пост'!C34</f>
        <v>0</v>
      </c>
    </row>
    <row r="35" spans="1:10" ht="15.6" x14ac:dyDescent="0.3">
      <c r="A35" s="18" t="s">
        <v>30</v>
      </c>
      <c r="B35" s="15" t="s">
        <v>31</v>
      </c>
      <c r="C35" s="16">
        <v>0</v>
      </c>
      <c r="D35" s="17">
        <f>'Дод 2 Вир-во'!D35+'Дод 3 Тр-ня'!C35+'Дод 4 пост'!C35</f>
        <v>0</v>
      </c>
      <c r="E35" s="6">
        <f>'Дод 2 Вир-во'!E35+'Дод 3 Тр-ня'!C35+'Дод 4 пост'!C35</f>
        <v>0</v>
      </c>
      <c r="F35" s="6">
        <f>'Дод 2 Вир-во'!F35+'Дод 3 Тр-ня'!C35+'Дод 4 пост'!C35</f>
        <v>0</v>
      </c>
    </row>
    <row r="36" spans="1:10" ht="15.6" x14ac:dyDescent="0.3">
      <c r="A36" s="18" t="s">
        <v>32</v>
      </c>
      <c r="B36" s="15" t="s">
        <v>33</v>
      </c>
      <c r="C36" s="27">
        <f>C10+C26+C30</f>
        <v>2268.4804516187805</v>
      </c>
      <c r="D36" s="28">
        <f>'Дод 2 Вир-во'!D36+'Дод 3 Тр-ня'!C36+'Дод 4 пост'!C36</f>
        <v>2008.0900000000001</v>
      </c>
      <c r="E36" s="4">
        <f>'Дод 2 Вир-во'!E36+'Дод 3 Тр-ня'!C36+'Дод 4 пост'!C36</f>
        <v>3204.51</v>
      </c>
      <c r="F36" s="4">
        <f>'Дод 2 Вир-во'!F36+'Дод 3 Тр-ня'!C36+'Дод 4 пост'!C36</f>
        <v>5594.6399999999985</v>
      </c>
    </row>
    <row r="37" spans="1:10" ht="15.6" x14ac:dyDescent="0.3">
      <c r="A37" s="18" t="s">
        <v>34</v>
      </c>
      <c r="B37" s="15" t="s">
        <v>49</v>
      </c>
      <c r="C37" s="16">
        <v>0</v>
      </c>
      <c r="D37" s="17">
        <f>'Дод 2 Вир-во'!D37+'Дод 3 Тр-ня'!C37+'Дод 4 пост'!C37</f>
        <v>0</v>
      </c>
      <c r="E37" s="6">
        <f>'Дод 2 Вир-во'!E37+'Дод 3 Тр-ня'!C37+'Дод 4 пост'!C37</f>
        <v>0</v>
      </c>
      <c r="F37" s="6">
        <f>'Дод 2 Вир-во'!F37+'Дод 3 Тр-ня'!C37+'Дод 4 пост'!C37</f>
        <v>0</v>
      </c>
    </row>
    <row r="38" spans="1:10" ht="15.6" x14ac:dyDescent="0.3">
      <c r="A38" s="18" t="s">
        <v>35</v>
      </c>
      <c r="B38" s="15" t="s">
        <v>67</v>
      </c>
      <c r="C38" s="16">
        <f>C39+C40</f>
        <v>78.288217430373834</v>
      </c>
      <c r="D38" s="17">
        <f>'Дод 2 Вир-во'!D38+'Дод 3 Тр-ня'!C38+'Дод 4 пост'!C38</f>
        <v>40.160000000000004</v>
      </c>
      <c r="E38" s="6">
        <f>'Дод 2 Вир-во'!E38+'Дод 3 Тр-ня'!C38+'Дод 4 пост'!C38</f>
        <v>211.29321600000003</v>
      </c>
      <c r="F38" s="6">
        <f>'Дод 2 Вир-во'!F38+'Дод 3 Тр-ня'!C38+'Дод 4 пост'!C38</f>
        <v>646.49599999999987</v>
      </c>
    </row>
    <row r="39" spans="1:10" ht="15.6" x14ac:dyDescent="0.3">
      <c r="A39" s="26" t="s">
        <v>36</v>
      </c>
      <c r="B39" s="20" t="s">
        <v>68</v>
      </c>
      <c r="C39" s="16">
        <f>(D39*vidp2+E39*vidp3+F39*vidp4)/vidp1</f>
        <v>32.876996929198967</v>
      </c>
      <c r="D39" s="17">
        <f>'Дод 2 Вир-во'!D39+'Дод 3 Тр-ня'!C39+'Дод 4 пост'!C39</f>
        <v>0</v>
      </c>
      <c r="E39" s="6">
        <f>'Дод 2 Вир-во'!E39+'Дод 3 Тр-ня'!C39+'Дод 4 пост'!C39</f>
        <v>147.20481600000002</v>
      </c>
      <c r="F39" s="6">
        <f>'Дод 2 Вир-во'!F39+'Дод 3 Тр-ня'!C39+'Дод 4 пост'!C39</f>
        <v>534.6049999999999</v>
      </c>
    </row>
    <row r="40" spans="1:10" ht="15.6" x14ac:dyDescent="0.3">
      <c r="A40" s="26" t="s">
        <v>37</v>
      </c>
      <c r="B40" s="20" t="s">
        <v>69</v>
      </c>
      <c r="C40" s="16">
        <f>(D40*D48+E40*E48+F40*F48)/C48</f>
        <v>45.411220501174867</v>
      </c>
      <c r="D40" s="17">
        <f>'Дод 2 Вир-во'!D40+'Дод 3 Тр-ня'!C40+'Дод 4 пост'!C40</f>
        <v>40.160000000000004</v>
      </c>
      <c r="E40" s="6">
        <f>'Дод 2 Вир-во'!E40+'Дод 3 Тр-ня'!C40+'Дод 4 пост'!C40</f>
        <v>64.088399999999993</v>
      </c>
      <c r="F40" s="6">
        <f>'Дод 2 Вир-во'!F40+'Дод 3 Тр-ня'!C40+'Дод 4 пост'!C40</f>
        <v>111.89099999999999</v>
      </c>
    </row>
    <row r="41" spans="1:10" ht="15.6" x14ac:dyDescent="0.3">
      <c r="A41" s="29" t="s">
        <v>38</v>
      </c>
      <c r="B41" s="15" t="s">
        <v>84</v>
      </c>
      <c r="C41" s="16">
        <f>C42</f>
        <v>2346.7686690491546</v>
      </c>
      <c r="D41" s="17">
        <f>'Дод 2 Вир-во'!D41+'Дод 3 Тр-ня'!C41+'Дод 4 пост'!C41</f>
        <v>2048.25</v>
      </c>
      <c r="E41" s="6">
        <f>'Дод 2 Вир-во'!E41+'Дод 3 Тр-ня'!C41+'Дод 4 пост'!C41</f>
        <v>3415.8032160000002</v>
      </c>
      <c r="F41" s="6">
        <f>'Дод 2 Вир-во'!F41+'Дод 3 Тр-ня'!C41+'Дод 4 пост'!C41</f>
        <v>6241.1359999999995</v>
      </c>
    </row>
    <row r="42" spans="1:10" ht="31.2" x14ac:dyDescent="0.3">
      <c r="A42" s="29" t="s">
        <v>39</v>
      </c>
      <c r="B42" s="15" t="s">
        <v>85</v>
      </c>
      <c r="C42" s="28">
        <f>C36+C38</f>
        <v>2346.7686690491546</v>
      </c>
      <c r="D42" s="28">
        <f>'Дод 2 Вир-во'!D42+'Дод 3 Тр-ня'!C42+'Дод 4 пост'!C42</f>
        <v>2048.25</v>
      </c>
      <c r="E42" s="4">
        <f>'Дод 2 Вир-во'!E42+'Дод 3 Тр-ня'!C42+'Дод 4 пост'!C42</f>
        <v>3415.8032160000002</v>
      </c>
      <c r="F42" s="4">
        <f>'Дод 2 Вир-во'!F42+'Дод 3 Тр-ня'!C42+'Дод 4 пост'!C42</f>
        <v>6241.1359999999995</v>
      </c>
      <c r="I42" s="5"/>
      <c r="J42" s="5"/>
    </row>
    <row r="43" spans="1:10" ht="15.6" x14ac:dyDescent="0.3">
      <c r="A43" s="18" t="s">
        <v>41</v>
      </c>
      <c r="B43" s="15" t="s">
        <v>72</v>
      </c>
      <c r="C43" s="16">
        <f>C12</f>
        <v>1415.4531794853037</v>
      </c>
      <c r="D43" s="16">
        <f>D12</f>
        <v>1156.9000000000001</v>
      </c>
      <c r="E43" s="16">
        <f>E12</f>
        <v>2343.85</v>
      </c>
      <c r="F43" s="17">
        <f>F12</f>
        <v>4740.4699999999993</v>
      </c>
    </row>
    <row r="44" spans="1:10" ht="15.6" x14ac:dyDescent="0.3">
      <c r="A44" s="18" t="s">
        <v>42</v>
      </c>
      <c r="B44" s="15" t="s">
        <v>73</v>
      </c>
      <c r="C44" s="16">
        <f>C36-C43</f>
        <v>853.0272721334768</v>
      </c>
      <c r="D44" s="16">
        <f>D36-D43</f>
        <v>851.19</v>
      </c>
      <c r="E44" s="16">
        <f>E36-E43</f>
        <v>860.66000000000031</v>
      </c>
      <c r="F44" s="17">
        <f>F36-F43</f>
        <v>854.16999999999916</v>
      </c>
    </row>
    <row r="45" spans="1:10" ht="15.6" x14ac:dyDescent="0.3">
      <c r="A45" s="18" t="s">
        <v>43</v>
      </c>
      <c r="B45" s="15" t="s">
        <v>74</v>
      </c>
      <c r="C45" s="16">
        <f>C43/C36*100</f>
        <v>62.396534141400281</v>
      </c>
      <c r="D45" s="16">
        <f>D43/D36*100</f>
        <v>57.611959623323663</v>
      </c>
      <c r="E45" s="16">
        <f>E43/E36*100</f>
        <v>73.142227672873545</v>
      </c>
      <c r="F45" s="17">
        <f>F43/F36*100</f>
        <v>84.7323509644946</v>
      </c>
    </row>
    <row r="46" spans="1:10" ht="15.6" x14ac:dyDescent="0.3">
      <c r="A46" s="18" t="s">
        <v>44</v>
      </c>
      <c r="B46" s="15" t="s">
        <v>75</v>
      </c>
      <c r="C46" s="16">
        <f>100-C45</f>
        <v>37.603465858599719</v>
      </c>
      <c r="D46" s="16">
        <f>100-D45</f>
        <v>42.388040376676337</v>
      </c>
      <c r="E46" s="16">
        <f>100-E45</f>
        <v>26.857772327126455</v>
      </c>
      <c r="F46" s="17">
        <f>100-F45</f>
        <v>15.2676490355054</v>
      </c>
    </row>
    <row r="47" spans="1:10" ht="31.2" x14ac:dyDescent="0.3">
      <c r="A47" s="29" t="s">
        <v>45</v>
      </c>
      <c r="B47" s="15" t="s">
        <v>76</v>
      </c>
      <c r="C47" s="30">
        <v>21735.345000000001</v>
      </c>
      <c r="D47" s="30">
        <v>17395.636999999999</v>
      </c>
      <c r="E47" s="6">
        <v>4144.13</v>
      </c>
      <c r="F47" s="3">
        <v>195.578</v>
      </c>
    </row>
    <row r="48" spans="1:10" ht="31.2" x14ac:dyDescent="0.3">
      <c r="A48" s="29" t="s">
        <v>46</v>
      </c>
      <c r="B48" s="15" t="s">
        <v>86</v>
      </c>
      <c r="C48" s="30">
        <v>19283.09</v>
      </c>
      <c r="D48" s="30">
        <v>15394.06</v>
      </c>
      <c r="E48" s="6">
        <v>3717.46</v>
      </c>
      <c r="F48" s="3">
        <v>171.57</v>
      </c>
    </row>
    <row r="49" spans="1:6" ht="15.6" x14ac:dyDescent="0.3">
      <c r="A49" s="29" t="s">
        <v>47</v>
      </c>
      <c r="B49" s="15" t="s">
        <v>77</v>
      </c>
      <c r="C49" s="16">
        <v>3.45</v>
      </c>
      <c r="D49" s="17">
        <v>1.9999674120126143</v>
      </c>
      <c r="E49" s="6">
        <v>6.59</v>
      </c>
      <c r="F49" s="3">
        <v>11.56</v>
      </c>
    </row>
    <row r="50" spans="1:6" ht="30.75" customHeight="1" x14ac:dyDescent="0.35">
      <c r="A50" s="31"/>
      <c r="B50" s="31"/>
      <c r="C50" s="31"/>
      <c r="D50" s="31"/>
    </row>
    <row r="51" spans="1:6" ht="15" customHeight="1" x14ac:dyDescent="0.3">
      <c r="A51" s="42" t="s">
        <v>99</v>
      </c>
      <c r="B51" s="42"/>
      <c r="C51" s="42"/>
      <c r="D51" s="42"/>
      <c r="E51" s="42"/>
      <c r="F51" s="42"/>
    </row>
    <row r="52" spans="1:6" ht="15.6" x14ac:dyDescent="0.3">
      <c r="A52" s="1"/>
      <c r="B52" s="32"/>
      <c r="C52" s="32"/>
      <c r="D52" s="33"/>
      <c r="E52" s="1"/>
    </row>
    <row r="53" spans="1:6" ht="15.6" x14ac:dyDescent="0.3">
      <c r="A53" s="1"/>
      <c r="B53" s="34"/>
      <c r="C53" s="35"/>
      <c r="D53" s="35"/>
      <c r="E53" s="1"/>
    </row>
    <row r="54" spans="1:6" ht="15.6" x14ac:dyDescent="0.3">
      <c r="A54" s="1"/>
      <c r="B54" s="35"/>
      <c r="C54" s="35"/>
      <c r="D54" s="36"/>
      <c r="E54" s="1"/>
    </row>
    <row r="55" spans="1:6" ht="15.6" x14ac:dyDescent="0.3">
      <c r="A55" s="1"/>
      <c r="B55" s="34"/>
      <c r="C55" s="35"/>
      <c r="D55" s="35"/>
      <c r="E55" s="1"/>
    </row>
    <row r="56" spans="1:6" ht="15.6" x14ac:dyDescent="0.3">
      <c r="A56" s="1"/>
      <c r="B56" s="35"/>
      <c r="C56" s="35"/>
      <c r="D56" s="36"/>
      <c r="E56" s="1"/>
    </row>
  </sheetData>
  <mergeCells count="6">
    <mergeCell ref="A51:F51"/>
    <mergeCell ref="D1:F1"/>
    <mergeCell ref="A3:F5"/>
    <mergeCell ref="A6:F6"/>
    <mergeCell ref="A7:A8"/>
    <mergeCell ref="B7:B8"/>
  </mergeCells>
  <pageMargins left="0.7" right="0.7" top="0.75" bottom="0.75" header="0.3" footer="0.3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opLeftCell="A31" workbookViewId="0">
      <selection activeCell="A50" sqref="A50:E50"/>
    </sheetView>
  </sheetViews>
  <sheetFormatPr defaultRowHeight="14.4" x14ac:dyDescent="0.3"/>
  <cols>
    <col min="1" max="1" width="7.44140625" customWidth="1"/>
    <col min="2" max="2" width="56.5546875" customWidth="1"/>
    <col min="3" max="3" width="17.44140625" customWidth="1"/>
    <col min="4" max="4" width="17.109375" customWidth="1"/>
    <col min="5" max="5" width="15" customWidth="1"/>
  </cols>
  <sheetData>
    <row r="1" spans="1:5" ht="57.75" customHeight="1" x14ac:dyDescent="0.3">
      <c r="D1" s="43" t="s">
        <v>98</v>
      </c>
      <c r="E1" s="43"/>
    </row>
    <row r="2" spans="1:5" ht="18.75" customHeight="1" x14ac:dyDescent="0.3"/>
    <row r="3" spans="1:5" ht="15" customHeight="1" x14ac:dyDescent="0.3">
      <c r="A3" s="45" t="s">
        <v>97</v>
      </c>
      <c r="B3" s="45"/>
      <c r="C3" s="45"/>
      <c r="D3" s="45"/>
      <c r="E3" s="45"/>
    </row>
    <row r="4" spans="1:5" ht="42.75" customHeight="1" x14ac:dyDescent="0.3">
      <c r="A4" s="45"/>
      <c r="B4" s="45"/>
      <c r="C4" s="45"/>
      <c r="D4" s="45"/>
      <c r="E4" s="45"/>
    </row>
    <row r="5" spans="1:5" ht="9" customHeight="1" x14ac:dyDescent="0.3">
      <c r="A5" s="37"/>
      <c r="B5" s="37"/>
      <c r="C5" s="37"/>
      <c r="D5" s="37"/>
      <c r="E5" s="37"/>
    </row>
    <row r="6" spans="1:5" ht="16.2" thickBot="1" x14ac:dyDescent="0.35">
      <c r="A6" s="46" t="s">
        <v>50</v>
      </c>
      <c r="B6" s="46"/>
      <c r="C6" s="46"/>
      <c r="D6" s="46"/>
      <c r="E6" s="46"/>
    </row>
    <row r="7" spans="1:5" ht="78" x14ac:dyDescent="0.3">
      <c r="A7" s="47" t="s">
        <v>51</v>
      </c>
      <c r="B7" s="49" t="s">
        <v>52</v>
      </c>
      <c r="C7" s="8" t="s">
        <v>87</v>
      </c>
      <c r="D7" s="8" t="s">
        <v>88</v>
      </c>
      <c r="E7" s="38" t="s">
        <v>89</v>
      </c>
    </row>
    <row r="8" spans="1:5" ht="16.2" thickBot="1" x14ac:dyDescent="0.35">
      <c r="A8" s="48"/>
      <c r="B8" s="50"/>
      <c r="C8" s="9" t="s">
        <v>40</v>
      </c>
      <c r="D8" s="9" t="s">
        <v>40</v>
      </c>
      <c r="E8" s="10" t="s">
        <v>40</v>
      </c>
    </row>
    <row r="9" spans="1:5" ht="15.6" x14ac:dyDescent="0.3">
      <c r="A9" s="11">
        <v>1</v>
      </c>
      <c r="B9" s="12">
        <v>2</v>
      </c>
      <c r="C9" s="13">
        <v>3</v>
      </c>
      <c r="D9" s="13">
        <v>4</v>
      </c>
      <c r="E9" s="13">
        <v>5</v>
      </c>
    </row>
    <row r="10" spans="1:5" ht="15.6" x14ac:dyDescent="0.3">
      <c r="A10" s="14">
        <v>1</v>
      </c>
      <c r="B10" s="15" t="s">
        <v>54</v>
      </c>
      <c r="C10" s="16">
        <f>D10+E10</f>
        <v>1748.9299999999998</v>
      </c>
      <c r="D10" s="17">
        <f>D11+D17+D18+D22</f>
        <v>1748.9299999999998</v>
      </c>
      <c r="E10" s="6">
        <v>0</v>
      </c>
    </row>
    <row r="11" spans="1:5" ht="15.6" x14ac:dyDescent="0.3">
      <c r="A11" s="18" t="s">
        <v>5</v>
      </c>
      <c r="B11" s="15" t="s">
        <v>55</v>
      </c>
      <c r="C11" s="16">
        <f t="shared" ref="C11:C42" si="0">D11+E11</f>
        <v>1183.76</v>
      </c>
      <c r="D11" s="17">
        <f>D12+D13+D14+D15+D16</f>
        <v>1183.76</v>
      </c>
      <c r="E11" s="6">
        <v>0</v>
      </c>
    </row>
    <row r="12" spans="1:5" ht="15.6" x14ac:dyDescent="0.3">
      <c r="A12" s="19" t="s">
        <v>6</v>
      </c>
      <c r="B12" s="20" t="s">
        <v>56</v>
      </c>
      <c r="C12" s="16">
        <f t="shared" si="0"/>
        <v>1082.54</v>
      </c>
      <c r="D12" s="17">
        <v>1082.54</v>
      </c>
      <c r="E12" s="6">
        <v>0</v>
      </c>
    </row>
    <row r="13" spans="1:5" ht="15.6" x14ac:dyDescent="0.3">
      <c r="A13" s="19" t="s">
        <v>7</v>
      </c>
      <c r="B13" s="20" t="s">
        <v>57</v>
      </c>
      <c r="C13" s="16">
        <f t="shared" si="0"/>
        <v>44.22</v>
      </c>
      <c r="D13" s="17">
        <v>44.22</v>
      </c>
      <c r="E13" s="6">
        <v>0</v>
      </c>
    </row>
    <row r="14" spans="1:5" ht="15.6" x14ac:dyDescent="0.3">
      <c r="A14" s="21" t="s">
        <v>8</v>
      </c>
      <c r="B14" s="20" t="s">
        <v>58</v>
      </c>
      <c r="C14" s="16">
        <f t="shared" si="0"/>
        <v>0</v>
      </c>
      <c r="D14" s="17">
        <v>0</v>
      </c>
      <c r="E14" s="6">
        <v>0</v>
      </c>
    </row>
    <row r="15" spans="1:5" ht="15.6" x14ac:dyDescent="0.3">
      <c r="A15" s="22" t="s">
        <v>9</v>
      </c>
      <c r="B15" s="20" t="s">
        <v>59</v>
      </c>
      <c r="C15" s="16">
        <f t="shared" si="0"/>
        <v>2.78</v>
      </c>
      <c r="D15" s="16">
        <v>2.78</v>
      </c>
      <c r="E15" s="6">
        <v>0</v>
      </c>
    </row>
    <row r="16" spans="1:5" ht="15.6" x14ac:dyDescent="0.3">
      <c r="A16" s="23" t="s">
        <v>10</v>
      </c>
      <c r="B16" s="24" t="s">
        <v>60</v>
      </c>
      <c r="C16" s="16">
        <f t="shared" si="0"/>
        <v>54.22</v>
      </c>
      <c r="D16" s="17">
        <v>54.22</v>
      </c>
      <c r="E16" s="6">
        <v>0</v>
      </c>
    </row>
    <row r="17" spans="1:5" ht="15.6" x14ac:dyDescent="0.3">
      <c r="A17" s="18" t="s">
        <v>11</v>
      </c>
      <c r="B17" s="15" t="s">
        <v>61</v>
      </c>
      <c r="C17" s="16">
        <f t="shared" si="0"/>
        <v>349.38</v>
      </c>
      <c r="D17" s="17">
        <v>349.38</v>
      </c>
      <c r="E17" s="6">
        <v>0</v>
      </c>
    </row>
    <row r="18" spans="1:5" ht="15.6" x14ac:dyDescent="0.3">
      <c r="A18" s="18" t="s">
        <v>12</v>
      </c>
      <c r="B18" s="15" t="s">
        <v>62</v>
      </c>
      <c r="C18" s="16">
        <f t="shared" si="0"/>
        <v>85.8</v>
      </c>
      <c r="D18" s="17">
        <v>85.8</v>
      </c>
      <c r="E18" s="6">
        <v>0</v>
      </c>
    </row>
    <row r="19" spans="1:5" ht="15.6" x14ac:dyDescent="0.3">
      <c r="A19" s="22" t="s">
        <v>13</v>
      </c>
      <c r="B19" s="20" t="s">
        <v>3</v>
      </c>
      <c r="C19" s="16">
        <f t="shared" si="0"/>
        <v>76.86</v>
      </c>
      <c r="D19" s="17">
        <v>76.86</v>
      </c>
      <c r="E19" s="6">
        <v>0</v>
      </c>
    </row>
    <row r="20" spans="1:5" ht="15.6" x14ac:dyDescent="0.3">
      <c r="A20" s="22" t="s">
        <v>14</v>
      </c>
      <c r="B20" s="25" t="s">
        <v>48</v>
      </c>
      <c r="C20" s="16">
        <f t="shared" si="0"/>
        <v>8.94</v>
      </c>
      <c r="D20" s="17">
        <v>8.94</v>
      </c>
      <c r="E20" s="6">
        <v>0</v>
      </c>
    </row>
    <row r="21" spans="1:5" ht="15.6" x14ac:dyDescent="0.3">
      <c r="A21" s="22" t="s">
        <v>15</v>
      </c>
      <c r="B21" s="20" t="s">
        <v>16</v>
      </c>
      <c r="C21" s="16">
        <f t="shared" si="0"/>
        <v>0</v>
      </c>
      <c r="D21" s="17">
        <v>0</v>
      </c>
      <c r="E21" s="6">
        <v>0</v>
      </c>
    </row>
    <row r="22" spans="1:5" ht="15.6" x14ac:dyDescent="0.3">
      <c r="A22" s="18" t="s">
        <v>17</v>
      </c>
      <c r="B22" s="15" t="s">
        <v>63</v>
      </c>
      <c r="C22" s="16">
        <f t="shared" si="0"/>
        <v>129.99</v>
      </c>
      <c r="D22" s="16">
        <v>129.99</v>
      </c>
      <c r="E22" s="6">
        <v>0</v>
      </c>
    </row>
    <row r="23" spans="1:5" ht="15.6" x14ac:dyDescent="0.3">
      <c r="A23" s="22" t="s">
        <v>18</v>
      </c>
      <c r="B23" s="20" t="s">
        <v>64</v>
      </c>
      <c r="C23" s="16">
        <f t="shared" si="0"/>
        <v>85.77</v>
      </c>
      <c r="D23" s="16">
        <v>85.77</v>
      </c>
      <c r="E23" s="6">
        <v>0</v>
      </c>
    </row>
    <row r="24" spans="1:5" ht="15.6" x14ac:dyDescent="0.3">
      <c r="A24" s="22" t="s">
        <v>19</v>
      </c>
      <c r="B24" s="20" t="s">
        <v>3</v>
      </c>
      <c r="C24" s="16">
        <f t="shared" si="0"/>
        <v>18.87</v>
      </c>
      <c r="D24" s="16">
        <v>18.87</v>
      </c>
      <c r="E24" s="6">
        <v>0</v>
      </c>
    </row>
    <row r="25" spans="1:5" ht="15.6" x14ac:dyDescent="0.3">
      <c r="A25" s="22" t="s">
        <v>20</v>
      </c>
      <c r="B25" s="20" t="s">
        <v>4</v>
      </c>
      <c r="C25" s="16">
        <f t="shared" si="0"/>
        <v>25.35</v>
      </c>
      <c r="D25" s="16">
        <v>25.35</v>
      </c>
      <c r="E25" s="6">
        <v>0</v>
      </c>
    </row>
    <row r="26" spans="1:5" ht="15.6" x14ac:dyDescent="0.3">
      <c r="A26" s="18">
        <v>2</v>
      </c>
      <c r="B26" s="15" t="s">
        <v>65</v>
      </c>
      <c r="C26" s="16">
        <f t="shared" si="0"/>
        <v>158.11000000000001</v>
      </c>
      <c r="D26" s="17">
        <v>158.11000000000001</v>
      </c>
      <c r="E26" s="6">
        <v>0</v>
      </c>
    </row>
    <row r="27" spans="1:5" ht="15.6" x14ac:dyDescent="0.3">
      <c r="A27" s="26" t="s">
        <v>21</v>
      </c>
      <c r="B27" s="20" t="s">
        <v>64</v>
      </c>
      <c r="C27" s="16">
        <f t="shared" si="0"/>
        <v>125.68</v>
      </c>
      <c r="D27" s="17">
        <v>125.68</v>
      </c>
      <c r="E27" s="6">
        <v>0</v>
      </c>
    </row>
    <row r="28" spans="1:5" ht="15.6" x14ac:dyDescent="0.3">
      <c r="A28" s="26" t="s">
        <v>22</v>
      </c>
      <c r="B28" s="20" t="s">
        <v>3</v>
      </c>
      <c r="C28" s="16">
        <f t="shared" si="0"/>
        <v>27.65</v>
      </c>
      <c r="D28" s="17">
        <v>27.65</v>
      </c>
      <c r="E28" s="6">
        <v>0</v>
      </c>
    </row>
    <row r="29" spans="1:5" ht="15.6" x14ac:dyDescent="0.3">
      <c r="A29" s="26" t="s">
        <v>23</v>
      </c>
      <c r="B29" s="20" t="s">
        <v>4</v>
      </c>
      <c r="C29" s="16">
        <f t="shared" si="0"/>
        <v>4.78</v>
      </c>
      <c r="D29" s="17">
        <v>4.78</v>
      </c>
      <c r="E29" s="6">
        <v>0</v>
      </c>
    </row>
    <row r="30" spans="1:5" ht="15.6" x14ac:dyDescent="0.3">
      <c r="A30" s="18" t="s">
        <v>24</v>
      </c>
      <c r="B30" s="15" t="s">
        <v>66</v>
      </c>
      <c r="C30" s="16">
        <f t="shared" si="0"/>
        <v>23.63</v>
      </c>
      <c r="D30" s="17">
        <v>0</v>
      </c>
      <c r="E30" s="6">
        <v>23.63</v>
      </c>
    </row>
    <row r="31" spans="1:5" ht="15.6" x14ac:dyDescent="0.3">
      <c r="A31" s="26" t="s">
        <v>25</v>
      </c>
      <c r="B31" s="20" t="s">
        <v>64</v>
      </c>
      <c r="C31" s="16">
        <f t="shared" si="0"/>
        <v>17.48</v>
      </c>
      <c r="D31" s="17">
        <v>0</v>
      </c>
      <c r="E31" s="6">
        <v>17.48</v>
      </c>
    </row>
    <row r="32" spans="1:5" ht="15.6" x14ac:dyDescent="0.3">
      <c r="A32" s="26" t="s">
        <v>26</v>
      </c>
      <c r="B32" s="20" t="s">
        <v>3</v>
      </c>
      <c r="C32" s="16">
        <f t="shared" si="0"/>
        <v>3.77</v>
      </c>
      <c r="D32" s="17">
        <v>0</v>
      </c>
      <c r="E32" s="6">
        <v>3.77</v>
      </c>
    </row>
    <row r="33" spans="1:5" ht="15.6" x14ac:dyDescent="0.3">
      <c r="A33" s="26" t="s">
        <v>27</v>
      </c>
      <c r="B33" s="20" t="s">
        <v>4</v>
      </c>
      <c r="C33" s="16">
        <f t="shared" si="0"/>
        <v>2.38</v>
      </c>
      <c r="D33" s="17">
        <v>0</v>
      </c>
      <c r="E33" s="6">
        <v>2.38</v>
      </c>
    </row>
    <row r="34" spans="1:5" ht="15.6" x14ac:dyDescent="0.3">
      <c r="A34" s="18" t="s">
        <v>28</v>
      </c>
      <c r="B34" s="15" t="s">
        <v>29</v>
      </c>
      <c r="C34" s="16">
        <f t="shared" si="0"/>
        <v>0</v>
      </c>
      <c r="D34" s="17">
        <v>0</v>
      </c>
      <c r="E34" s="6">
        <v>0</v>
      </c>
    </row>
    <row r="35" spans="1:5" ht="15.6" x14ac:dyDescent="0.3">
      <c r="A35" s="18" t="s">
        <v>30</v>
      </c>
      <c r="B35" s="15" t="s">
        <v>31</v>
      </c>
      <c r="C35" s="16">
        <f t="shared" si="0"/>
        <v>0</v>
      </c>
      <c r="D35" s="17">
        <v>0</v>
      </c>
      <c r="E35" s="6">
        <v>0</v>
      </c>
    </row>
    <row r="36" spans="1:5" ht="15.6" x14ac:dyDescent="0.3">
      <c r="A36" s="18" t="s">
        <v>32</v>
      </c>
      <c r="B36" s="15" t="s">
        <v>33</v>
      </c>
      <c r="C36" s="27">
        <f t="shared" si="0"/>
        <v>1930.67</v>
      </c>
      <c r="D36" s="28">
        <f>D10+D26</f>
        <v>1907.04</v>
      </c>
      <c r="E36" s="4">
        <v>23.63</v>
      </c>
    </row>
    <row r="37" spans="1:5" ht="15.6" x14ac:dyDescent="0.3">
      <c r="A37" s="18" t="s">
        <v>34</v>
      </c>
      <c r="B37" s="15" t="s">
        <v>49</v>
      </c>
      <c r="C37" s="16">
        <f t="shared" si="0"/>
        <v>0</v>
      </c>
      <c r="D37" s="17">
        <v>0</v>
      </c>
      <c r="E37" s="6">
        <v>0</v>
      </c>
    </row>
    <row r="38" spans="1:5" ht="15.6" x14ac:dyDescent="0.3">
      <c r="A38" s="18" t="s">
        <v>35</v>
      </c>
      <c r="B38" s="15" t="s">
        <v>67</v>
      </c>
      <c r="C38" s="16">
        <f t="shared" si="0"/>
        <v>38.610799999999998</v>
      </c>
      <c r="D38" s="17">
        <f>D40</f>
        <v>38.140799999999999</v>
      </c>
      <c r="E38" s="6">
        <v>0.47</v>
      </c>
    </row>
    <row r="39" spans="1:5" ht="15.6" x14ac:dyDescent="0.3">
      <c r="A39" s="26" t="s">
        <v>36</v>
      </c>
      <c r="B39" s="20" t="s">
        <v>68</v>
      </c>
      <c r="C39" s="16">
        <f t="shared" si="0"/>
        <v>0</v>
      </c>
      <c r="D39" s="17">
        <v>0</v>
      </c>
      <c r="E39" s="6">
        <v>0</v>
      </c>
    </row>
    <row r="40" spans="1:5" ht="15.6" x14ac:dyDescent="0.3">
      <c r="A40" s="26" t="s">
        <v>37</v>
      </c>
      <c r="B40" s="20" t="s">
        <v>69</v>
      </c>
      <c r="C40" s="16">
        <f t="shared" si="0"/>
        <v>38.610799999999998</v>
      </c>
      <c r="D40" s="17">
        <f>D36*2%</f>
        <v>38.140799999999999</v>
      </c>
      <c r="E40" s="6">
        <v>0.47</v>
      </c>
    </row>
    <row r="41" spans="1:5" ht="15.6" x14ac:dyDescent="0.3">
      <c r="A41" s="29" t="s">
        <v>38</v>
      </c>
      <c r="B41" s="15" t="s">
        <v>84</v>
      </c>
      <c r="C41" s="16">
        <f t="shared" si="0"/>
        <v>1969.2807999999998</v>
      </c>
      <c r="D41" s="17">
        <f>D36+D38</f>
        <v>1945.1807999999999</v>
      </c>
      <c r="E41" s="6">
        <v>24.099999999999998</v>
      </c>
    </row>
    <row r="42" spans="1:5" ht="15.6" x14ac:dyDescent="0.3">
      <c r="A42" s="18" t="s">
        <v>39</v>
      </c>
      <c r="B42" s="15" t="s">
        <v>90</v>
      </c>
      <c r="C42" s="27">
        <f t="shared" si="0"/>
        <v>1969.2807999999998</v>
      </c>
      <c r="D42" s="27">
        <f>D41</f>
        <v>1945.1807999999999</v>
      </c>
      <c r="E42" s="27">
        <v>24.099999999999998</v>
      </c>
    </row>
    <row r="43" spans="1:5" ht="15.6" x14ac:dyDescent="0.3">
      <c r="A43" s="18" t="s">
        <v>41</v>
      </c>
      <c r="B43" s="15" t="s">
        <v>72</v>
      </c>
      <c r="C43" s="16">
        <v>1082.54</v>
      </c>
      <c r="D43" s="16">
        <f>D12</f>
        <v>1082.54</v>
      </c>
      <c r="E43" s="16">
        <v>0</v>
      </c>
    </row>
    <row r="44" spans="1:5" ht="15.6" x14ac:dyDescent="0.3">
      <c r="A44" s="18" t="s">
        <v>42</v>
      </c>
      <c r="B44" s="15" t="s">
        <v>73</v>
      </c>
      <c r="C44" s="16">
        <f>C36-C43</f>
        <v>848.13000000000011</v>
      </c>
      <c r="D44" s="16">
        <f>D36-D43</f>
        <v>824.5</v>
      </c>
      <c r="E44" s="16">
        <v>24.099999999999998</v>
      </c>
    </row>
    <row r="45" spans="1:5" ht="15.6" x14ac:dyDescent="0.3">
      <c r="A45" s="18" t="s">
        <v>43</v>
      </c>
      <c r="B45" s="15" t="s">
        <v>74</v>
      </c>
      <c r="C45" s="16">
        <f>C43/C36*100</f>
        <v>56.070690485686313</v>
      </c>
      <c r="D45" s="16">
        <f>D43/D36*100</f>
        <v>56.765458511620103</v>
      </c>
      <c r="E45" s="16">
        <v>0</v>
      </c>
    </row>
    <row r="46" spans="1:5" ht="15.6" x14ac:dyDescent="0.3">
      <c r="A46" s="18" t="s">
        <v>44</v>
      </c>
      <c r="B46" s="15" t="s">
        <v>75</v>
      </c>
      <c r="C46" s="16">
        <f>100-C45</f>
        <v>43.929309514313687</v>
      </c>
      <c r="D46" s="16">
        <f>100-D45</f>
        <v>43.234541488379897</v>
      </c>
      <c r="E46" s="16">
        <v>100</v>
      </c>
    </row>
    <row r="47" spans="1:5" ht="31.2" x14ac:dyDescent="0.3">
      <c r="A47" s="29" t="s">
        <v>45</v>
      </c>
      <c r="B47" s="15" t="s">
        <v>91</v>
      </c>
      <c r="C47" s="30">
        <v>503.5</v>
      </c>
      <c r="D47" s="30">
        <v>503.5</v>
      </c>
      <c r="E47" s="6">
        <v>503.5</v>
      </c>
    </row>
    <row r="48" spans="1:5" ht="15.6" x14ac:dyDescent="0.3">
      <c r="A48" s="29" t="s">
        <v>46</v>
      </c>
      <c r="B48" s="15" t="s">
        <v>77</v>
      </c>
      <c r="C48" s="16">
        <v>2</v>
      </c>
      <c r="D48" s="17">
        <v>2</v>
      </c>
      <c r="E48" s="6">
        <v>2</v>
      </c>
    </row>
    <row r="49" spans="1:6" ht="30.75" customHeight="1" x14ac:dyDescent="0.35">
      <c r="A49" s="31"/>
      <c r="B49" s="31"/>
      <c r="C49" s="31"/>
      <c r="D49" s="31"/>
    </row>
    <row r="50" spans="1:6" ht="15.6" x14ac:dyDescent="0.3">
      <c r="A50" s="42" t="s">
        <v>99</v>
      </c>
      <c r="B50" s="42"/>
      <c r="C50" s="42"/>
      <c r="D50" s="42"/>
      <c r="E50" s="42"/>
      <c r="F50" s="41"/>
    </row>
    <row r="51" spans="1:6" ht="15.6" x14ac:dyDescent="0.3">
      <c r="A51" s="1"/>
      <c r="B51" s="32"/>
      <c r="C51" s="32"/>
      <c r="D51" s="33"/>
      <c r="E51" s="1"/>
    </row>
    <row r="52" spans="1:6" ht="15.6" x14ac:dyDescent="0.3">
      <c r="A52" s="1"/>
      <c r="B52" s="34"/>
      <c r="C52" s="35"/>
      <c r="D52" s="35"/>
      <c r="E52" s="1"/>
    </row>
    <row r="53" spans="1:6" ht="15.6" x14ac:dyDescent="0.3">
      <c r="A53" s="1"/>
      <c r="B53" s="35"/>
      <c r="C53" s="35"/>
      <c r="D53" s="36"/>
      <c r="E53" s="1"/>
    </row>
    <row r="54" spans="1:6" ht="15.6" x14ac:dyDescent="0.3">
      <c r="A54" s="1"/>
      <c r="B54" s="34"/>
      <c r="C54" s="35"/>
      <c r="D54" s="35"/>
      <c r="E54" s="1"/>
    </row>
    <row r="55" spans="1:6" ht="15.6" x14ac:dyDescent="0.3">
      <c r="A55" s="1"/>
      <c r="B55" s="35"/>
      <c r="C55" s="35"/>
      <c r="D55" s="36"/>
      <c r="E55" s="1"/>
    </row>
  </sheetData>
  <mergeCells count="6">
    <mergeCell ref="A50:E50"/>
    <mergeCell ref="D1:E1"/>
    <mergeCell ref="A3:E4"/>
    <mergeCell ref="A6:E6"/>
    <mergeCell ref="A7:A8"/>
    <mergeCell ref="B7:B8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13</vt:i4>
      </vt:variant>
    </vt:vector>
  </HeadingPairs>
  <TitlesOfParts>
    <vt:vector size="18" baseType="lpstr">
      <vt:lpstr>Дод 2 Вир-во</vt:lpstr>
      <vt:lpstr>Дод 3 Тр-ня</vt:lpstr>
      <vt:lpstr>Дод 4 пост</vt:lpstr>
      <vt:lpstr>Дод 5 теплова енергія </vt:lpstr>
      <vt:lpstr>Дод 6 Коперніка</vt:lpstr>
      <vt:lpstr>'Дод 3 Тр-ня'!vidp1</vt:lpstr>
      <vt:lpstr>'Дод 4 пост'!vidp1</vt:lpstr>
      <vt:lpstr>'Дод 5 теплова енергія '!vidp1</vt:lpstr>
      <vt:lpstr>'Дод 6 Коперніка'!vidp1</vt:lpstr>
      <vt:lpstr>vidp1</vt:lpstr>
      <vt:lpstr>'Дод 5 теплова енергія '!vidp2</vt:lpstr>
      <vt:lpstr>'Дод 6 Коперніка'!vidp2</vt:lpstr>
      <vt:lpstr>vidp2</vt:lpstr>
      <vt:lpstr>'Дод 5 теплова енергія '!vidp3</vt:lpstr>
      <vt:lpstr>'Дод 6 Коперніка'!vidp3</vt:lpstr>
      <vt:lpstr>vidp3</vt:lpstr>
      <vt:lpstr>'Дод 5 теплова енергія '!vidp4</vt:lpstr>
      <vt:lpstr>vidp4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UserHome</cp:lastModifiedBy>
  <cp:lastPrinted>2021-11-10T09:55:42Z</cp:lastPrinted>
  <dcterms:created xsi:type="dcterms:W3CDTF">2021-05-08T13:37:01Z</dcterms:created>
  <dcterms:modified xsi:type="dcterms:W3CDTF">2021-11-10T10:00:08Z</dcterms:modified>
</cp:coreProperties>
</file>