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14.05\"/>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додаток_3!$A$1:$P$99</definedName>
  </definedNames>
  <calcPr calcId="162913"/>
</workbook>
</file>

<file path=xl/calcChain.xml><?xml version="1.0" encoding="utf-8"?>
<calcChain xmlns="http://schemas.openxmlformats.org/spreadsheetml/2006/main">
  <c r="F79" i="2" l="1"/>
  <c r="F52" i="2" l="1"/>
  <c r="F80" i="2"/>
  <c r="I53" i="4" l="1"/>
  <c r="E64" i="17"/>
  <c r="D66" i="17"/>
  <c r="G28" i="19"/>
  <c r="G27" i="19"/>
  <c r="E22" i="19"/>
  <c r="O37" i="2" l="1"/>
  <c r="H52" i="2" l="1"/>
  <c r="F29" i="2"/>
  <c r="K45" i="18" l="1"/>
  <c r="J72" i="18"/>
  <c r="J63" i="18"/>
  <c r="K63" i="18"/>
  <c r="K62" i="18"/>
  <c r="K32" i="18" l="1"/>
  <c r="O33" i="2"/>
  <c r="I60" i="4"/>
  <c r="F27" i="2"/>
  <c r="N49" i="2"/>
  <c r="M49" i="2"/>
  <c r="L49" i="2"/>
  <c r="P69" i="2"/>
  <c r="P67" i="2"/>
  <c r="J69" i="2"/>
  <c r="K69" i="2"/>
  <c r="O70" i="2"/>
  <c r="K70" i="2" s="1"/>
  <c r="J70" i="2" s="1"/>
  <c r="P70" i="2" s="1"/>
  <c r="O69" i="2"/>
  <c r="P83" i="2"/>
  <c r="O64" i="2"/>
  <c r="I66" i="4"/>
  <c r="I70" i="4"/>
  <c r="O68" i="2" s="1"/>
  <c r="K68" i="2" s="1"/>
  <c r="J68" i="2" s="1"/>
  <c r="P68" i="2" s="1"/>
  <c r="F83" i="2"/>
  <c r="J52" i="2"/>
  <c r="K52" i="2"/>
  <c r="O77" i="2"/>
  <c r="E26" i="20"/>
  <c r="B26" i="20"/>
  <c r="A26" i="20"/>
  <c r="G83" i="2" l="1"/>
  <c r="F81" i="2"/>
  <c r="F77" i="2"/>
  <c r="F51" i="2"/>
  <c r="J33" i="2"/>
  <c r="K33" i="2"/>
  <c r="P33" i="2"/>
  <c r="F28" i="2"/>
  <c r="F36" i="2"/>
  <c r="F31" i="2"/>
  <c r="F30" i="2"/>
  <c r="F17" i="2"/>
  <c r="E83" i="2"/>
  <c r="E115" i="17"/>
  <c r="E32" i="2" l="1"/>
  <c r="I31" i="18" s="1"/>
  <c r="H31" i="18" s="1"/>
  <c r="F29" i="19"/>
  <c r="E29" i="19"/>
  <c r="I64" i="4" l="1"/>
  <c r="K64" i="2"/>
  <c r="J64" i="2" s="1"/>
  <c r="E43" i="20"/>
  <c r="B44" i="20"/>
  <c r="A44" i="20"/>
  <c r="G102" i="17"/>
  <c r="F102" i="17"/>
  <c r="K60" i="18" l="1"/>
  <c r="P64" i="2"/>
  <c r="E58" i="20"/>
  <c r="K59" i="18" l="1"/>
  <c r="O63" i="2"/>
  <c r="E79" i="20"/>
  <c r="K63" i="2" l="1"/>
  <c r="O62" i="2"/>
  <c r="O49" i="2" s="1"/>
  <c r="K79" i="2"/>
  <c r="J79" i="2" s="1"/>
  <c r="K69" i="18" s="1"/>
  <c r="J69" i="18" s="1"/>
  <c r="H69" i="18" s="1"/>
  <c r="J62" i="18"/>
  <c r="H62" i="18" s="1"/>
  <c r="K61" i="18"/>
  <c r="J61" i="18" s="1"/>
  <c r="H61" i="18" s="1"/>
  <c r="K55" i="18"/>
  <c r="H39" i="18"/>
  <c r="I68" i="4"/>
  <c r="J63" i="2" l="1"/>
  <c r="J62" i="2" s="1"/>
  <c r="K62" i="2"/>
  <c r="K49" i="2" s="1"/>
  <c r="E66" i="20"/>
  <c r="E89" i="20"/>
  <c r="P62" i="2" l="1"/>
  <c r="J49" i="2"/>
  <c r="O71" i="2"/>
  <c r="L71" i="2"/>
  <c r="J66" i="2"/>
  <c r="P66" i="2" s="1"/>
  <c r="O65" i="2"/>
  <c r="N65" i="2"/>
  <c r="M65" i="2"/>
  <c r="L65" i="2"/>
  <c r="K65" i="2"/>
  <c r="I65" i="2"/>
  <c r="H65" i="2"/>
  <c r="G65" i="2"/>
  <c r="F65" i="2"/>
  <c r="E65" i="2"/>
  <c r="P73" i="2"/>
  <c r="K72" i="2"/>
  <c r="J72" i="2"/>
  <c r="J71" i="2" s="1"/>
  <c r="E72" i="2"/>
  <c r="E71" i="2" s="1"/>
  <c r="P72" i="2" l="1"/>
  <c r="J65" i="2"/>
  <c r="P65" i="2" l="1"/>
  <c r="E84" i="2"/>
  <c r="E85" i="2"/>
  <c r="P85" i="2" s="1"/>
  <c r="E86" i="2"/>
  <c r="J86" i="2"/>
  <c r="E87" i="2"/>
  <c r="P87" i="2" s="1"/>
  <c r="E77" i="2"/>
  <c r="K77" i="2"/>
  <c r="J77" i="2" s="1"/>
  <c r="E78" i="2"/>
  <c r="P78" i="2" s="1"/>
  <c r="E79" i="2"/>
  <c r="E80" i="2"/>
  <c r="J80" i="2"/>
  <c r="E81" i="2"/>
  <c r="P81" i="2" s="1"/>
  <c r="E82" i="2"/>
  <c r="P82" i="2" s="1"/>
  <c r="F89" i="2"/>
  <c r="F88" i="2" s="1"/>
  <c r="G89" i="2"/>
  <c r="G88" i="2" s="1"/>
  <c r="H89" i="2"/>
  <c r="H88" i="2" s="1"/>
  <c r="I89" i="2"/>
  <c r="I88" i="2" s="1"/>
  <c r="L89" i="2"/>
  <c r="L88" i="2" s="1"/>
  <c r="M89" i="2"/>
  <c r="M88" i="2" s="1"/>
  <c r="N89" i="2"/>
  <c r="N88" i="2" s="1"/>
  <c r="E90" i="2"/>
  <c r="O90" i="2"/>
  <c r="O89" i="2" s="1"/>
  <c r="O88" i="2" s="1"/>
  <c r="E91" i="2"/>
  <c r="P91" i="2" s="1"/>
  <c r="E92" i="2"/>
  <c r="P92" i="2" s="1"/>
  <c r="P77" i="2" l="1"/>
  <c r="P79" i="2"/>
  <c r="P80" i="2"/>
  <c r="E89" i="2"/>
  <c r="E88" i="2" s="1"/>
  <c r="P86" i="2"/>
  <c r="K90" i="2"/>
  <c r="P84" i="2"/>
  <c r="J55" i="18"/>
  <c r="H55" i="18" s="1"/>
  <c r="H51" i="18"/>
  <c r="K89" i="2" l="1"/>
  <c r="K88" i="2" s="1"/>
  <c r="J90" i="2"/>
  <c r="J75" i="2"/>
  <c r="E76" i="2"/>
  <c r="P76" i="2" s="1"/>
  <c r="J61" i="2"/>
  <c r="P61" i="2" l="1"/>
  <c r="P90" i="2"/>
  <c r="P89" i="2" s="1"/>
  <c r="P88" i="2" s="1"/>
  <c r="J89" i="2"/>
  <c r="J88" i="2" s="1"/>
  <c r="E63" i="2"/>
  <c r="B19" i="20"/>
  <c r="A19" i="20"/>
  <c r="B18" i="20"/>
  <c r="A18" i="20"/>
  <c r="E102" i="17"/>
  <c r="E75" i="2" l="1"/>
  <c r="E60" i="2"/>
  <c r="E59" i="2"/>
  <c r="E56" i="2"/>
  <c r="E55" i="2"/>
  <c r="E54" i="2"/>
  <c r="E52" i="2"/>
  <c r="E51" i="2"/>
  <c r="E50" i="2"/>
  <c r="E22" i="2"/>
  <c r="E17" i="2"/>
  <c r="B22" i="20" l="1"/>
  <c r="A22" i="20"/>
  <c r="E27" i="20"/>
  <c r="G58" i="2"/>
  <c r="F58" i="2"/>
  <c r="E58" i="2" s="1"/>
  <c r="I79" i="4" l="1"/>
  <c r="I55" i="4" s="1"/>
  <c r="H58" i="2" l="1"/>
  <c r="H49" i="2" s="1"/>
  <c r="H75" i="18" l="1"/>
  <c r="J21" i="18" l="1"/>
  <c r="H21" i="18" s="1"/>
  <c r="E37" i="20" l="1"/>
  <c r="G96" i="17"/>
  <c r="G95" i="17" s="1"/>
  <c r="F96" i="17"/>
  <c r="F95" i="17" s="1"/>
  <c r="D98" i="17"/>
  <c r="I56" i="4" l="1"/>
  <c r="N16" i="2" l="1"/>
  <c r="M16" i="2"/>
  <c r="L16" i="2"/>
  <c r="I16" i="2"/>
  <c r="H16" i="2"/>
  <c r="G16" i="2"/>
  <c r="K74" i="2"/>
  <c r="J56" i="2"/>
  <c r="P75" i="2"/>
  <c r="J74" i="2" l="1"/>
  <c r="K64" i="18"/>
  <c r="J64" i="18" s="1"/>
  <c r="H64" i="18" s="1"/>
  <c r="E41" i="2"/>
  <c r="I41" i="18" s="1"/>
  <c r="K35" i="2"/>
  <c r="J35" i="2" s="1"/>
  <c r="E29" i="2"/>
  <c r="E25" i="2"/>
  <c r="E19" i="2"/>
  <c r="P74" i="2" l="1"/>
  <c r="P19" i="2"/>
  <c r="I18" i="18"/>
  <c r="H18" i="18" s="1"/>
  <c r="E91" i="17"/>
  <c r="E90" i="17" s="1"/>
  <c r="E96" i="17"/>
  <c r="E76" i="17"/>
  <c r="D76" i="17" s="1"/>
  <c r="G22" i="19" l="1"/>
  <c r="G29" i="19" s="1"/>
  <c r="J50" i="18" l="1"/>
  <c r="F53" i="2"/>
  <c r="F49" i="2" s="1"/>
  <c r="G53" i="2"/>
  <c r="G49" i="2" s="1"/>
  <c r="I22" i="18"/>
  <c r="E53" i="2" l="1"/>
  <c r="E49" i="2" s="1"/>
  <c r="B31" i="20"/>
  <c r="A31" i="20"/>
  <c r="E38" i="2"/>
  <c r="E26" i="2"/>
  <c r="E23" i="2"/>
  <c r="F111" i="17"/>
  <c r="D116" i="17"/>
  <c r="E46" i="20" s="1"/>
  <c r="E40" i="2" l="1"/>
  <c r="I40" i="18" s="1"/>
  <c r="F94" i="17" l="1"/>
  <c r="D94" i="17" s="1"/>
  <c r="G90" i="17"/>
  <c r="F90" i="17" l="1"/>
  <c r="J60" i="18"/>
  <c r="J59" i="18"/>
  <c r="H59" i="18" s="1"/>
  <c r="H60" i="18"/>
  <c r="H58" i="18"/>
  <c r="H57" i="18"/>
  <c r="F47" i="2"/>
  <c r="F16" i="2" s="1"/>
  <c r="D103" i="17"/>
  <c r="B25" i="20"/>
  <c r="A25" i="20"/>
  <c r="E39" i="2" l="1"/>
  <c r="P23" i="2"/>
  <c r="D112" i="17"/>
  <c r="B20" i="20"/>
  <c r="A20" i="20"/>
  <c r="D97" i="17" l="1"/>
  <c r="D96" i="17" s="1"/>
  <c r="H47" i="18"/>
  <c r="F28" i="19"/>
  <c r="F27" i="19"/>
  <c r="O47" i="2" l="1"/>
  <c r="E28" i="2"/>
  <c r="D114" i="17"/>
  <c r="E42" i="2"/>
  <c r="I42" i="18" s="1"/>
  <c r="B24" i="20"/>
  <c r="A24" i="20"/>
  <c r="D113" i="17"/>
  <c r="E24" i="20" s="1"/>
  <c r="N48" i="2"/>
  <c r="M48" i="2"/>
  <c r="E36" i="2"/>
  <c r="E34" i="2"/>
  <c r="E31" i="2"/>
  <c r="I30" i="18" s="1"/>
  <c r="E30" i="2"/>
  <c r="I29" i="18" s="1"/>
  <c r="H29" i="18" s="1"/>
  <c r="G111" i="17"/>
  <c r="D93" i="17"/>
  <c r="E16" i="17"/>
  <c r="D16" i="17" s="1"/>
  <c r="D21" i="17"/>
  <c r="P56"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8" i="2"/>
  <c r="P39" i="2"/>
  <c r="P40" i="2"/>
  <c r="D2" i="19"/>
  <c r="I76" i="4"/>
  <c r="P60" i="2"/>
  <c r="I31" i="4"/>
  <c r="L48" i="2"/>
  <c r="E37" i="17"/>
  <c r="D37" i="17" s="1"/>
  <c r="D39" i="17"/>
  <c r="I68" i="18"/>
  <c r="I18" i="4"/>
  <c r="H38" i="18"/>
  <c r="H40" i="18"/>
  <c r="H52" i="18"/>
  <c r="H48" i="18"/>
  <c r="H50" i="18"/>
  <c r="K37" i="2"/>
  <c r="J37" i="2" s="1"/>
  <c r="E33" i="17"/>
  <c r="E62" i="17"/>
  <c r="D69" i="17"/>
  <c r="D65" i="17"/>
  <c r="D63" i="17"/>
  <c r="D50" i="17"/>
  <c r="D110" i="17"/>
  <c r="D108" i="17" s="1"/>
  <c r="E108" i="17" s="1"/>
  <c r="D118" i="17"/>
  <c r="F2" i="4"/>
  <c r="J49" i="18"/>
  <c r="J46" i="18"/>
  <c r="D38" i="17"/>
  <c r="K22" i="2"/>
  <c r="K4" i="2"/>
  <c r="D3" i="19"/>
  <c r="D4" i="19"/>
  <c r="N15" i="2"/>
  <c r="M15" i="2"/>
  <c r="L15" i="2"/>
  <c r="I15" i="2"/>
  <c r="H15" i="2"/>
  <c r="G15" i="2"/>
  <c r="I40" i="4"/>
  <c r="I17" i="4" s="1"/>
  <c r="P41" i="2"/>
  <c r="P53" i="2"/>
  <c r="K2" i="2"/>
  <c r="H4" i="18"/>
  <c r="H2" i="18"/>
  <c r="I35" i="18"/>
  <c r="I67" i="18"/>
  <c r="H67" i="18" s="1"/>
  <c r="K44" i="2"/>
  <c r="J44" i="2" s="1"/>
  <c r="P44" i="2" s="1"/>
  <c r="E78" i="20"/>
  <c r="F101" i="17"/>
  <c r="F100" i="17" s="1"/>
  <c r="E45" i="20"/>
  <c r="E50" i="20" s="1"/>
  <c r="J56" i="18"/>
  <c r="H56" i="18" s="1"/>
  <c r="I76" i="18"/>
  <c r="H76" i="18" s="1"/>
  <c r="H72" i="18"/>
  <c r="H25" i="18"/>
  <c r="F87" i="17"/>
  <c r="F86" i="17" s="1"/>
  <c r="E20" i="20"/>
  <c r="A17" i="20"/>
  <c r="B17" i="20"/>
  <c r="D70" i="17"/>
  <c r="F62" i="17"/>
  <c r="E28" i="17"/>
  <c r="D28" i="17" s="1"/>
  <c r="D105" i="17"/>
  <c r="E18" i="20" s="1"/>
  <c r="D92" i="17"/>
  <c r="D77"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4" i="17"/>
  <c r="D106" i="17"/>
  <c r="E19" i="20" s="1"/>
  <c r="D107" i="17"/>
  <c r="D109" i="17"/>
  <c r="P29" i="2"/>
  <c r="I28" i="18"/>
  <c r="P71" i="2"/>
  <c r="P63" i="2"/>
  <c r="D21" i="19"/>
  <c r="E29" i="18"/>
  <c r="E57" i="2"/>
  <c r="I37" i="18"/>
  <c r="H37" i="18" s="1"/>
  <c r="C66" i="20"/>
  <c r="C89" i="20" s="1"/>
  <c r="I58" i="2"/>
  <c r="I49" i="2" s="1"/>
  <c r="I74" i="18"/>
  <c r="H74" i="18" s="1"/>
  <c r="E21" i="2"/>
  <c r="P21" i="2" s="1"/>
  <c r="I86" i="4"/>
  <c r="I85" i="4" s="1"/>
  <c r="J34" i="18"/>
  <c r="H34" i="18" s="1"/>
  <c r="E19" i="18"/>
  <c r="J43" i="2"/>
  <c r="I26" i="18"/>
  <c r="H26" i="18" s="1"/>
  <c r="J45" i="2"/>
  <c r="P45" i="2" s="1"/>
  <c r="P25" i="2"/>
  <c r="H24" i="18"/>
  <c r="E20" i="2"/>
  <c r="I19" i="18" s="1"/>
  <c r="H19" i="18" s="1"/>
  <c r="H3" i="18"/>
  <c r="E26" i="18"/>
  <c r="F3" i="4"/>
  <c r="F4" i="4"/>
  <c r="K3" i="2"/>
  <c r="E18" i="2"/>
  <c r="H53" i="18"/>
  <c r="E63" i="20"/>
  <c r="D17" i="17"/>
  <c r="D88" i="17"/>
  <c r="E24" i="2"/>
  <c r="D20" i="19"/>
  <c r="P26" i="2"/>
  <c r="J16" i="18"/>
  <c r="H71" i="18"/>
  <c r="D117" i="17"/>
  <c r="E25" i="20" s="1"/>
  <c r="D29" i="19"/>
  <c r="D22" i="19"/>
  <c r="D91" i="17"/>
  <c r="I45" i="18" l="1"/>
  <c r="H46" i="18"/>
  <c r="J45" i="18"/>
  <c r="E21" i="20"/>
  <c r="H28" i="18"/>
  <c r="I15" i="18"/>
  <c r="P42" i="2"/>
  <c r="I15" i="4"/>
  <c r="G101" i="17"/>
  <c r="G100" i="17" s="1"/>
  <c r="O46" i="2"/>
  <c r="E100" i="20"/>
  <c r="P34" i="2"/>
  <c r="K47" i="2"/>
  <c r="J47" i="2" s="1"/>
  <c r="K44" i="18" s="1"/>
  <c r="J44" i="18" s="1"/>
  <c r="D102" i="17"/>
  <c r="E16" i="20"/>
  <c r="P37" i="2"/>
  <c r="K36" i="18"/>
  <c r="P28" i="2"/>
  <c r="E27" i="2"/>
  <c r="P27" i="2" s="1"/>
  <c r="H22" i="18"/>
  <c r="I23" i="18"/>
  <c r="H23" i="18" s="1"/>
  <c r="K51" i="2"/>
  <c r="H16" i="18"/>
  <c r="J43" i="18"/>
  <c r="H43" i="18" s="1"/>
  <c r="I65" i="18"/>
  <c r="H65" i="18" s="1"/>
  <c r="P18" i="2"/>
  <c r="J22" i="2"/>
  <c r="I73" i="18"/>
  <c r="H73" i="18" s="1"/>
  <c r="H48" i="2"/>
  <c r="H93" i="2" s="1"/>
  <c r="P50" i="2"/>
  <c r="P57" i="2"/>
  <c r="H54" i="18"/>
  <c r="G48" i="2"/>
  <c r="G93" i="2" s="1"/>
  <c r="H63" i="18"/>
  <c r="F48" i="2"/>
  <c r="D86" i="17"/>
  <c r="E89" i="17"/>
  <c r="D89" i="17" s="1"/>
  <c r="D90" i="17"/>
  <c r="I48" i="2"/>
  <c r="I93" i="2" s="1"/>
  <c r="D26" i="19"/>
  <c r="D25" i="19" s="1"/>
  <c r="D30" i="19" s="1"/>
  <c r="D54" i="17"/>
  <c r="I17" i="18"/>
  <c r="D87" i="17"/>
  <c r="D33" i="17"/>
  <c r="E47" i="2"/>
  <c r="I44" i="18" s="1"/>
  <c r="D19" i="19"/>
  <c r="D18" i="19" s="1"/>
  <c r="D23" i="19" s="1"/>
  <c r="D82" i="17"/>
  <c r="E71" i="17"/>
  <c r="D71" i="17" s="1"/>
  <c r="D59" i="17"/>
  <c r="D95" i="17"/>
  <c r="E15" i="17"/>
  <c r="D15" i="17" s="1"/>
  <c r="H68" i="18"/>
  <c r="D41" i="17"/>
  <c r="E24" i="17"/>
  <c r="D24" i="17" s="1"/>
  <c r="E32" i="17"/>
  <c r="D32" i="17" s="1"/>
  <c r="E40" i="17"/>
  <c r="D40" i="17" s="1"/>
  <c r="D72" i="17"/>
  <c r="D81" i="17"/>
  <c r="F61" i="17"/>
  <c r="G99" i="17"/>
  <c r="F14" i="17"/>
  <c r="D58" i="17"/>
  <c r="D62" i="17"/>
  <c r="D64" i="17"/>
  <c r="P55" i="2"/>
  <c r="I54" i="4"/>
  <c r="I88" i="4" s="1"/>
  <c r="E57" i="20"/>
  <c r="P24" i="2"/>
  <c r="P54" i="2"/>
  <c r="P35" i="2"/>
  <c r="I33" i="18"/>
  <c r="H33" i="18" s="1"/>
  <c r="I27" i="18"/>
  <c r="H27" i="18" s="1"/>
  <c r="P20" i="2"/>
  <c r="I20" i="18"/>
  <c r="H20" i="18" s="1"/>
  <c r="H35" i="18"/>
  <c r="P30" i="2"/>
  <c r="K34" i="18"/>
  <c r="P36" i="2"/>
  <c r="H42" i="18"/>
  <c r="H49" i="18"/>
  <c r="P58" i="2"/>
  <c r="P59" i="2"/>
  <c r="K56" i="18"/>
  <c r="M93" i="2"/>
  <c r="L93" i="2"/>
  <c r="N93" i="2"/>
  <c r="H41" i="18"/>
  <c r="P43" i="2"/>
  <c r="H30" i="18"/>
  <c r="P31" i="2"/>
  <c r="J36" i="18" l="1"/>
  <c r="K15" i="18"/>
  <c r="K46" i="2"/>
  <c r="K16" i="2" s="1"/>
  <c r="O16" i="2"/>
  <c r="E16" i="2"/>
  <c r="G119" i="17"/>
  <c r="E49" i="20"/>
  <c r="E48" i="20" s="1"/>
  <c r="H44" i="18"/>
  <c r="E99" i="20"/>
  <c r="E98" i="20" s="1"/>
  <c r="J51" i="2"/>
  <c r="P22" i="2"/>
  <c r="D115" i="17"/>
  <c r="E111" i="17"/>
  <c r="E101" i="17" s="1"/>
  <c r="E100" i="17" s="1"/>
  <c r="D100" i="17" s="1"/>
  <c r="H17" i="18"/>
  <c r="P17" i="2"/>
  <c r="F99" i="17"/>
  <c r="F119" i="17" s="1"/>
  <c r="E61" i="17"/>
  <c r="D61" i="17" s="1"/>
  <c r="O48" i="2"/>
  <c r="P47" i="2"/>
  <c r="P16" i="2" s="1"/>
  <c r="E14" i="17"/>
  <c r="E48" i="2"/>
  <c r="K77" i="18"/>
  <c r="J46" i="2"/>
  <c r="J16" i="2" s="1"/>
  <c r="H36" i="18" l="1"/>
  <c r="H15" i="18" s="1"/>
  <c r="J15" i="18"/>
  <c r="F15" i="2"/>
  <c r="F93" i="2" s="1"/>
  <c r="E46" i="2"/>
  <c r="P51" i="2"/>
  <c r="I79" i="18"/>
  <c r="F50" i="20"/>
  <c r="D111" i="17"/>
  <c r="D101" i="17"/>
  <c r="I14" i="4"/>
  <c r="E99" i="17"/>
  <c r="E119" i="17" s="1"/>
  <c r="D14" i="17"/>
  <c r="D99" i="17" s="1"/>
  <c r="D119" i="17" s="1"/>
  <c r="P46" i="2" l="1"/>
  <c r="E15" i="2"/>
  <c r="E93" i="2" s="1"/>
  <c r="O15" i="2"/>
  <c r="O93" i="2" s="1"/>
  <c r="P52" i="2"/>
  <c r="P49" i="2" s="1"/>
  <c r="K48" i="2"/>
  <c r="K15" i="2" l="1"/>
  <c r="K93" i="2" s="1"/>
  <c r="K66" i="18"/>
  <c r="P32" i="2" l="1"/>
  <c r="J15" i="2"/>
  <c r="J48" i="2"/>
  <c r="J66" i="18"/>
  <c r="P15" i="2" l="1"/>
  <c r="J93" i="2"/>
  <c r="J32" i="18"/>
  <c r="K79" i="18"/>
  <c r="P48" i="2"/>
  <c r="H66" i="18"/>
  <c r="H45" i="18" s="1"/>
  <c r="P93" i="2" l="1"/>
  <c r="P97" i="2" s="1"/>
  <c r="H32" i="18"/>
  <c r="H79" i="18" s="1"/>
  <c r="J79" i="18"/>
</calcChain>
</file>

<file path=xl/sharedStrings.xml><?xml version="1.0" encoding="utf-8"?>
<sst xmlns="http://schemas.openxmlformats.org/spreadsheetml/2006/main" count="1018" uniqueCount="555">
  <si>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</si>
  <si>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</si>
  <si>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</si>
  <si>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</si>
  <si>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</si>
  <si>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</si>
  <si>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</si>
  <si>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</si>
  <si>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</si>
  <si>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</si>
  <si>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</si>
  <si>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</si>
  <si>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</si>
  <si>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</si>
  <si>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</si>
  <si>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</si>
  <si>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</si>
  <si>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</si>
  <si>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</si>
  <si>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</si>
  <si>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</si>
  <si>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</si>
  <si>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</si>
  <si>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</si>
  <si>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</si>
  <si>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</si>
  <si>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</si>
  <si>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</si>
  <si>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</si>
  <si>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</si>
  <si>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</si>
  <si>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</si>
  <si>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</si>
  <si>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</si>
  <si>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</si>
  <si>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</si>
  <si>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</si>
  <si>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</si>
  <si>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</si>
  <si>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</si>
  <si>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</si>
  <si>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</si>
  <si>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</si>
  <si>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</si>
  <si>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</si>
  <si>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</si>
  <si>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</si>
  <si>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</si>
  <si>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</si>
  <si>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</si>
  <si>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</si>
  <si>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</si>
  <si>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</si>
  <si>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</si>
  <si>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</si>
  <si>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</si>
  <si>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</si>
  <si>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</si>
  <si>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</si>
  <si>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</si>
  <si>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</si>
  <si>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</si>
  <si>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</si>
  <si>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</si>
  <si>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</si>
  <si>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</si>
  <si>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</si>
  <si>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</si>
  <si>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</si>
  <si>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</si>
  <si>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</si>
  <si>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</si>
  <si>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</si>
  <si>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</si>
  <si>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</si>
  <si>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</si>
  <si>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</si>
  <si>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</si>
  <si>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</si>
  <si>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</si>
  <si>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</si>
  <si>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</si>
  <si>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</si>
  <si>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</si>
  <si>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</si>
  <si>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</si>
  <si>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</si>
  <si>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</si>
  <si>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</si>
  <si>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</si>
  <si>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</si>
  <si>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</si>
  <si>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</si>
  <si>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</si>
  <si>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</si>
  <si>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</si>
  <si>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</si>
  <si>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</si>
  <si>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</si>
  <si>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</si>
  <si>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</si>
  <si>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</si>
  <si>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</si>
  <si>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</si>
  <si>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</si>
  <si>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</si>
  <si>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</si>
  <si>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</si>
  <si>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</si>
  <si>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</si>
  <si>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</si>
  <si>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</si>
  <si>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</si>
  <si>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</si>
  <si>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</si>
  <si>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</si>
  <si>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</si>
  <si>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</si>
  <si>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</si>
  <si>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</si>
  <si>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</si>
  <si>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</si>
  <si>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</si>
  <si>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</si>
  <si>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</si>
  <si>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</si>
  <si>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</si>
  <si>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</si>
  <si>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</si>
  <si>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</si>
  <si>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</si>
  <si>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</si>
  <si>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</si>
  <si>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</si>
  <si>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</si>
  <si>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</si>
  <si>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</si>
  <si>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</si>
  <si>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</si>
  <si>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</si>
  <si>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</si>
  <si>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</si>
  <si>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</si>
  <si>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</si>
  <si>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</si>
  <si>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</si>
  <si>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</si>
  <si>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</si>
  <si>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</si>
  <si>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</si>
  <si>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</si>
  <si>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</si>
  <si>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</si>
  <si>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</si>
  <si>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</si>
  <si>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</si>
  <si>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</si>
  <si>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</si>
  <si>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</si>
  <si>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</si>
  <si>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</si>
  <si>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</si>
  <si>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</si>
  <si>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</si>
  <si>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</si>
  <si>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</si>
  <si>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</si>
  <si>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</si>
  <si>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Забезпечення діяльності музеїв i виставок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</si>
  <si>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</si>
  <si>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</si>
  <si>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</si>
  <si>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</si>
  <si>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</si>
  <si>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</si>
  <si>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</si>
  <si>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</si>
  <si>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</si>
  <si>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</si>
  <si>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</si>
  <si>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</si>
  <si>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</si>
  <si>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</si>
  <si>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</si>
  <si>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</si>
  <si>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</si>
  <si>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</si>
  <si>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</si>
  <si>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</si>
  <si>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</si>
  <si>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</si>
  <si>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</si>
  <si>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</si>
  <si>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</si>
  <si>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</si>
  <si>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</si>
  <si>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</si>
  <si>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</si>
  <si>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</si>
  <si>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</si>
  <si>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</si>
  <si>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</si>
  <si>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</si>
  <si>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</si>
  <si>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</si>
  <si>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</si>
  <si>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</si>
  <si>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</si>
  <si>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</si>
  <si>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</si>
  <si>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</si>
  <si>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</si>
  <si>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</si>
  <si>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</si>
  <si>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</si>
  <si>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</si>
  <si>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</si>
  <si>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</si>
  <si>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</si>
  <si>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</si>
  <si>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</si>
  <si>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</si>
  <si>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</si>
  <si>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</si>
  <si>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</si>
  <si>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</si>
  <si>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</si>
  <si>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</si>
  <si>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</si>
  <si>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</si>
  <si>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</si>
  <si>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</si>
  <si>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</si>
  <si>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</si>
  <si>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</si>
  <si>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</si>
  <si>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</si>
  <si>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</si>
  <si>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</si>
  <si>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</si>
  <si>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</si>
  <si>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</si>
  <si>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</si>
  <si>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</si>
  <si>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</si>
  <si>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</si>
  <si>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</si>
  <si>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</si>
  <si>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</si>
  <si>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</si>
  <si>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</si>
  <si>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</si>
  <si>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</si>
  <si>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</si>
  <si>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</si>
  <si>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</si>
  <si>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</si>
  <si>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</si>
  <si>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</si>
  <si>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</si>
  <si>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</si>
  <si>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</si>
  <si>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</si>
  <si>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</si>
  <si>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</si>
  <si>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</si>
  <si>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</si>
  <si>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</si>
  <si>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</si>
  <si>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</si>
  <si>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</si>
  <si>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</si>
  <si>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</si>
  <si>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</si>
  <si>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</si>
  <si>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</si>
  <si>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</si>
  <si>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</si>
  <si>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</si>
  <si>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</si>
  <si>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</si>
  <si>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</si>
  <si>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</si>
  <si>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</si>
  <si>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Субвенція на реконструкцію напірного каналізаційного колектра від КНС по вул.Нова до камери переключення в м.Здолбунів Рівненської області</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</si>
  <si>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</si>
  <si>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</si>
  <si>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</si>
  <si>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</si>
  <si>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</si>
  <si>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</si>
  <si>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</si>
  <si>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</si>
  <si>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</si>
  <si>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</si>
  <si>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</si>
  <si>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</si>
  <si>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</si>
  <si>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</si>
  <si>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</si>
  <si>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</si>
  <si>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</si>
  <si>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</si>
  <si>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</si>
  <si>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</si>
  <si>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</si>
  <si>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</si>
  <si>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</si>
  <si>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</si>
  <si>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</si>
  <si>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</si>
  <si>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</si>
  <si>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</si>
  <si>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</si>
  <si>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</si>
  <si>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</si>
  <si>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</si>
  <si>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</si>
  <si>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</si>
  <si>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</si>
  <si>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</si>
  <si>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</si>
  <si>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</si>
  <si>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</si>
  <si>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</si>
  <si>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</si>
  <si>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</si>
  <si>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</si>
  <si>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</si>
  <si>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</si>
  <si>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</si>
  <si>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</si>
  <si>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</si>
  <si>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</si>
  <si>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</si>
  <si>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</si>
  <si>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</si>
  <si>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</si>
  <si>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</si>
  <si>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</si>
  <si>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</si>
  <si>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</si>
  <si>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</si>
  <si>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</si>
  <si>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</si>
  <si>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</si>
  <si>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</si>
  <si>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</si>
  <si>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</si>
  <si>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</si>
  <si>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"Реконструкція  теплової мережі від котельні по вул.Фабрична,1/2, м.Здолбунів Рівненського району Рівненської області"</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</si>
  <si>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</si>
  <si>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</si>
  <si>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</si>
  <si>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</si>
  <si>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 xml:space="preserve">Реконструкція теплової мережі від котельні по вул.Шкільна, 40б, в м.Здолбунів Рівненського району Рівненської області </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</si>
  <si>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</si>
  <si>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</si>
  <si>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</si>
  <si>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</si>
  <si>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</si>
  <si>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</si>
  <si>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</si>
  <si>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</si>
  <si>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</si>
  <si>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</si>
  <si>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</si>
  <si>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</si>
  <si>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</si>
  <si>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</si>
  <si>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</si>
  <si>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</si>
  <si>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</si>
  <si>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</si>
  <si>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</si>
  <si>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</si>
  <si>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</si>
  <si>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</si>
  <si>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</si>
  <si>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</si>
  <si>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</si>
  <si>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</si>
  <si>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</si>
  <si>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</si>
  <si>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</si>
  <si>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</si>
  <si>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</si>
  <si>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</si>
  <si>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</si>
  <si>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</si>
  <si>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</si>
  <si>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</si>
  <si>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</si>
  <si>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</si>
  <si>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</si>
  <si>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</si>
  <si>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</si>
  <si>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</si>
  <si>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</si>
  <si>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</si>
  <si>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</si>
  <si>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</si>
  <si>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</si>
  <si>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</si>
  <si>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</si>
  <si>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№3 «Ладоньки» Здолбунівської міської ради Рівненської області за адресою: вул. Шкільна, 35 А, м. Здолбунів, Рівненської області (заходи з енергозбереження - утеплення фасаду, утеплення горища)»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</si>
  <si>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</si>
  <si>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</si>
  <si>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«Капітальний ремонт будівлі корпус №1  Здолбунівського ліцею №3 Здолбунівської міської ради Рівненської області за адресою:вул.Кармелюка У.,5 , м. Здолбунів, Рівненської області (заходи з енергозбереження - утеплення фасаду, утеплення та ремонт даху, заміна вікон та дверей)»</t>
  </si>
  <si>
    <t>1300</t>
  </si>
  <si>
    <r>
      <t>Будівництво</t>
    </r>
    <r>
      <rPr>
        <b/>
        <vertAlign val="superscript"/>
        <sz val="10"/>
        <color theme="1"/>
        <rFont val="Times New Roman"/>
        <family val="1"/>
        <charset val="204"/>
      </rPr>
      <t>-1</t>
    </r>
    <r>
      <rPr>
        <b/>
        <sz val="10"/>
        <color theme="1"/>
        <rFont val="Times New Roman"/>
        <family val="1"/>
        <charset val="204"/>
      </rPr>
      <t> освітніх установ та закладів</t>
    </r>
  </si>
  <si>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</si>
  <si>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</si>
  <si>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</si>
  <si>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Інша субвенція для Комунального некомерційного підприємтсва "Здолбунівська центральна міська лікарня" Здолбунівської міськоїї ради Рівненсько області (забезпечення пільгових категорій населення лікарськими засобами)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</si>
  <si>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</si>
  <si>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</si>
  <si>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</si>
  <si>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</si>
  <si>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</si>
  <si>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</si>
  <si>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</si>
  <si>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</si>
  <si>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</si>
  <si>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</si>
  <si>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</si>
  <si>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</si>
  <si>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</si>
  <si>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</si>
  <si>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</si>
  <si>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</si>
  <si>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Програми "Здорові діти-здорова та успішна нація" Здолбунівської міської територіальнох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</si>
  <si>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</si>
  <si>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</si>
  <si>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</si>
  <si>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</si>
  <si>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</si>
  <si>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</si>
  <si>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</si>
  <si>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</si>
  <si>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</si>
  <si>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</si>
  <si>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</si>
  <si>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r>
      <t>Будівництво</t>
    </r>
    <r>
      <rPr>
        <b/>
        <vertAlign val="superscript"/>
        <sz val="10"/>
        <color theme="1"/>
        <rFont val="Times New Roman"/>
        <family val="1"/>
        <charset val="204"/>
      </rPr>
      <t>-1</t>
    </r>
    <r>
      <rPr>
        <sz val="10"/>
        <color theme="1"/>
        <rFont val="Times New Roman"/>
        <family val="1"/>
        <charset val="204"/>
      </rPr>
      <t> освітніх установ та закладів</t>
    </r>
  </si>
  <si>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</si>
  <si>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</si>
  <si>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</si>
  <si>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</si>
  <si>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</si>
  <si>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</si>
  <si>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</si>
  <si>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</si>
  <si>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</si>
  <si>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</si>
  <si>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</si>
  <si>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</si>
  <si>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</si>
  <si>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</si>
  <si>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</si>
  <si>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</si>
  <si>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</si>
  <si>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</si>
  <si>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</si>
  <si>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«Капітальний ремонт будівлі Здолбунівської ЗОШ І-ІІІ ступенів №1  Здолбунівської районної ради Рівненської області в м.Здолбунів по вул.В.Жука,4 (коригування)"</t>
  </si>
  <si>
    <t>0611600</t>
  </si>
  <si>
    <t>"Про зміни до бюджету Здолбунівської міської територіальної громади на 2025 рік"</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</si>
  <si>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</si>
  <si>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обласному бюджету для ДНЗ "Здолбунівське ВПУЗТ" на зміцнення матеріально-технічної бази.</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</si>
  <si>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</si>
  <si>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</si>
  <si>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</si>
  <si>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</si>
  <si>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</si>
  <si>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</si>
  <si>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</si>
  <si>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</si>
  <si>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</si>
  <si>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</si>
  <si>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</si>
  <si>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</si>
  <si>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</si>
  <si>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</si>
  <si>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</si>
  <si>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Субвенція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</si>
  <si>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військовій частині А1619 на закупівлю засобів РЕБ та компонентів до них, БПЛА та компонентів до них</t>
  </si>
  <si>
    <t>Субвенція військовій частині А0224 для закупівлі антен спеціального призначення, мачти та коаксільні кабеля, засоби радіоелектронної боротьби та комплектуючі до них, а також закупівлю послуг з їх технічного обслуговування та ремонту</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</si>
  <si>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</si>
  <si>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</si>
  <si>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</si>
  <si>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</si>
  <si>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</si>
  <si>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</si>
  <si>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2025-2027 роки</t>
  </si>
  <si>
    <t>Рішення міської ради від 20.12.24. № 2516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</si>
  <si>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</si>
  <si>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</si>
  <si>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</si>
  <si>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</si>
  <si>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</si>
  <si>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</si>
  <si>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</si>
  <si>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Субвенція військовій частині А4122 на придбання FPV дронів та FPV крил, комплектуючих та витратних матеріалів до них, засобів ураження, комплектуючих та витратних матеріалів до них, ремонт, модернізація та обслуговування озброєння, спеціальної, військової техніки та транспортних засобів</t>
  </si>
  <si>
    <t>Субвенція  18 державній пожежно-рятувальній частині 3 державного пожежно-рятувального загону Головного управління ДСНС України у Рівненській області для виконання  заходів з проведення матеріально-технічного переоснащення оперативно-рятувальної служби цивільного захисту, належного утримання будівлі пожежного депо та для забезпечення необхідних умов праці.</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</si>
  <si>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</si>
  <si>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</si>
  <si>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</si>
  <si>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</si>
  <si>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</si>
  <si>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</si>
  <si>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</si>
  <si>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</si>
  <si>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</si>
  <si>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</si>
  <si>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</si>
  <si>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</si>
  <si>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</si>
  <si>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</si>
  <si>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</si>
  <si>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</si>
  <si>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</si>
  <si>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</si>
  <si>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</si>
  <si>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</si>
  <si>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оплату послуг з технічного обслуговування системи газопостачання та газового обладнання для фапів та амбулаторій</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</si>
  <si>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</si>
  <si>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</si>
  <si>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</si>
  <si>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</si>
  <si>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</si>
  <si>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</si>
  <si>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</si>
  <si>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</si>
  <si>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</si>
  <si>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</si>
  <si>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r>
      <t>Будівництво</t>
    </r>
    <r>
      <rPr>
        <b/>
        <vertAlign val="superscript"/>
        <sz val="11"/>
        <color theme="1"/>
        <rFont val="Times New Roman"/>
        <family val="1"/>
        <charset val="204"/>
      </rPr>
      <t>-1</t>
    </r>
    <r>
      <rPr>
        <sz val="11"/>
        <color theme="1"/>
        <rFont val="Times New Roman"/>
        <family val="1"/>
        <charset val="204"/>
      </rPr>
      <t> освітніх установ та закладів</t>
    </r>
  </si>
  <si>
    <t>0611262</t>
  </si>
  <si>
    <t>Програма роботи з обдарованою молоддю Здолбунівської міської територіальної громади на 2025-2027 роки</t>
  </si>
  <si>
    <t>Додаток № 3</t>
  </si>
  <si>
    <t>Додаток № 6</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</si>
  <si>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</si>
  <si>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</si>
  <si>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до рішення Здолбунівської міської ради</t>
  </si>
  <si>
    <t>від 14 травня 2025 року № 2686</t>
  </si>
  <si>
    <t>ЗМІНИ ДО ДОХОДІВ</t>
  </si>
  <si>
    <t xml:space="preserve"> бюджету Здолбунівської міської територіальної громади на 2025 рік</t>
  </si>
  <si>
    <t xml:space="preserve">Виготовлення проектно-кошторисної документації стадія проект на будівництво мереж внутрішнього газопостачання по об"єкту: котельня, що розташована за адресою: Рівненська область,в м.Здолбунів, вул.Шкільна,40 </t>
  </si>
  <si>
    <t xml:space="preserve">Виготовлення проектно-кошторисної документації стадія проект на будівництво мереж внутрішнього газопостачання по об"єкту: котельня що розташована за адресою: Рівненська область, в  м.Здолбунів, вул.Шкільна,40б </t>
  </si>
  <si>
    <t>Реконструкція  котельні з встановленням когенераційної установки (КГУ) за адресою: вул.Шкільна,40, в м.Здолбунів Рівненської області"</t>
  </si>
  <si>
    <t>Реконструкція  котельні з встановленням когенераційної установки (КГУ) за адресою: вул.Шкільна,40Б, в м.Здолбунів Рівненської області"</t>
  </si>
  <si>
    <t>Придбання інвекторного кондиціонера та телевізора в рамках співфінансування проєкту "Лабораторія культурних експерементів "Відчуй Здолбунів"</t>
  </si>
  <si>
    <t>Програма розвитку Здолбунівської міської територіальної громади та підтримки комунальних підприємств на 2025-2027  роки</t>
  </si>
  <si>
    <t>Субвенція військовій частиніХХХХХ на поточні видатки для придбання матеріальних цінностей</t>
  </si>
  <si>
    <t>Субвенція військовій частині ХХХХХ на поточні видатки на матеріально - технічне забезпечення( придбання FPV-дронів та їх модифікацій)</t>
  </si>
  <si>
    <t xml:space="preserve">Субвенція військовій частині ХХХХХ на закупівлю приладу нічного бачення </t>
  </si>
  <si>
    <t>Субвенція військовій частині ХХХХХ на закупівлю комп"ютерної техніки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</si>
</sst>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50"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2"/>
      <color rgb="FF333333"/>
      <name val="Times New Roman"/>
      <family val="1"/>
      <charset val="204"/>
    </font>
    <font>
      <b/>
      <i/>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vertAlign val="superscript"/>
      <sz val="10"/>
      <color theme="1"/>
      <name val="Times New Roman"/>
      <family val="1"/>
      <charset val="204"/>
    </font>
    <font>
      <b/>
      <sz val="10"/>
      <color theme="1"/>
      <name val="Times New Roman"/>
      <family val="1"/>
      <charset val="204"/>
    </font>
    <font>
      <sz val="12"/>
      <color rgb="FFFF0000"/>
      <name val="Times New Roman"/>
      <family val="1"/>
      <charset val="204"/>
    </font>
    <font>
      <b/>
      <sz val="8"/>
      <color theme="1"/>
      <name val="Times New Roman"/>
      <family val="1"/>
      <charset val="204"/>
    </font>
    <font>
      <b/>
      <i/>
      <sz val="8"/>
      <name val="Times New Roman"/>
      <family val="1"/>
      <charset val="204"/>
    </font>
    <font>
      <i/>
      <sz val="8"/>
      <color theme="1"/>
      <name val="Times New Roman"/>
      <family val="1"/>
      <charset val="204"/>
    </font>
    <font>
      <b/>
      <vertAlign val="superscript"/>
      <sz val="11"/>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32" fillId="0" borderId="0"/>
  </cellStyleXfs>
  <cellXfs count="908">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1" xfId="0" applyNumberFormat="1"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left"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2" fillId="2" borderId="1" xfId="0" applyNumberFormat="1" applyFont="1" applyFill="1" applyBorder="1" applyAlignment="1">
      <alignment horizontal="center" vertical="top" wrapText="1"/>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4" fillId="0" borderId="1" xfId="0" applyFont="1" applyFill="1" applyBorder="1" applyAlignment="1">
      <alignment horizontal="lef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0" fontId="23" fillId="0" borderId="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0" fontId="23" fillId="0" borderId="12" xfId="0" applyFont="1" applyFill="1" applyBorder="1" applyAlignment="1">
      <alignment wrapText="1"/>
    </xf>
    <xf numFmtId="0" fontId="2" fillId="0" borderId="15" xfId="0" applyFont="1" applyBorder="1"/>
    <xf numFmtId="0" fontId="5" fillId="0" borderId="0" xfId="0" applyFont="1" applyBorder="1" applyAlignment="1">
      <alignment horizontal="lef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6"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2" fillId="0" borderId="1" xfId="0" applyFont="1" applyBorder="1" applyAlignment="1">
      <alignment horizontal="left"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0" borderId="7" xfId="0" applyNumberFormat="1" applyFont="1" applyBorder="1" applyAlignment="1">
      <alignment horizontal="center" vertical="center"/>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9" fontId="23" fillId="2" borderId="1" xfId="0" applyNumberFormat="1" applyFont="1" applyFill="1" applyBorder="1" applyAlignment="1">
      <alignment horizontal="center" vertical="center"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 fontId="23" fillId="0" borderId="1" xfId="0" applyNumberFormat="1" applyFont="1" applyFill="1" applyBorder="1" applyAlignment="1">
      <alignment horizontal="right"/>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 fontId="23" fillId="0" borderId="8" xfId="0" applyNumberFormat="1" applyFont="1" applyFill="1" applyBorder="1"/>
    <xf numFmtId="4" fontId="12" fillId="0" borderId="3" xfId="0" applyNumberFormat="1" applyFont="1" applyFill="1" applyBorder="1"/>
    <xf numFmtId="4" fontId="12" fillId="0" borderId="7"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23" fillId="0" borderId="26" xfId="0" applyNumberFormat="1" applyFont="1" applyFill="1" applyBorder="1"/>
    <xf numFmtId="0" fontId="24" fillId="0" borderId="0" xfId="0" applyFont="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49" xfId="0" applyNumberFormat="1" applyFont="1" applyFill="1" applyBorder="1"/>
    <xf numFmtId="4" fontId="23" fillId="0" borderId="50" xfId="0" applyNumberFormat="1" applyFont="1" applyFill="1" applyBorder="1"/>
    <xf numFmtId="4" fontId="23" fillId="0" borderId="40"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4" fontId="12" fillId="0" borderId="13" xfId="0" applyNumberFormat="1" applyFont="1" applyFill="1" applyBorder="1"/>
    <xf numFmtId="4" fontId="12" fillId="0" borderId="25" xfId="0" applyNumberFormat="1" applyFont="1" applyFill="1" applyBorder="1"/>
    <xf numFmtId="4" fontId="12" fillId="0" borderId="45" xfId="0" applyNumberFormat="1" applyFont="1" applyFill="1" applyBorder="1"/>
    <xf numFmtId="4" fontId="12" fillId="0" borderId="51"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4" fontId="2" fillId="2" borderId="20" xfId="0" applyNumberFormat="1" applyFont="1" applyFill="1" applyBorder="1" applyAlignment="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Fill="1" applyBorder="1" applyAlignment="1">
      <alignment horizontal="center" vertical="center"/>
    </xf>
    <xf numFmtId="0" fontId="5" fillId="0" borderId="1" xfId="0" applyFont="1" applyBorder="1" applyAlignment="1">
      <alignment horizontal="center" vertical="center"/>
    </xf>
    <xf numFmtId="0" fontId="3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23" fillId="0" borderId="4" xfId="0" applyNumberFormat="1" applyFont="1" applyFill="1" applyBorder="1" applyAlignment="1">
      <alignment horizontal="right"/>
    </xf>
    <xf numFmtId="4" fontId="23" fillId="0" borderId="38" xfId="0" applyNumberFormat="1" applyFont="1" applyFill="1" applyBorder="1"/>
    <xf numFmtId="4" fontId="23" fillId="0" borderId="28" xfId="0" applyNumberFormat="1" applyFont="1" applyFill="1" applyBorder="1"/>
    <xf numFmtId="49"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4" fontId="23" fillId="0" borderId="21" xfId="0" applyNumberFormat="1" applyFont="1" applyFill="1" applyBorder="1"/>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39" fillId="0" borderId="7" xfId="0" applyNumberFormat="1" applyFont="1" applyFill="1" applyBorder="1"/>
    <xf numFmtId="4" fontId="39" fillId="0" borderId="1" xfId="0" applyNumberFormat="1" applyFont="1" applyFill="1" applyBorder="1"/>
    <xf numFmtId="4" fontId="39" fillId="0" borderId="4" xfId="0" applyNumberFormat="1" applyFont="1" applyFill="1" applyBorder="1"/>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pplyProtection="1">
      <alignment horizontal="right"/>
    </xf>
    <xf numFmtId="4" fontId="5" fillId="0" borderId="8" xfId="0" applyNumberFormat="1" applyFont="1" applyFill="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0" fontId="1" fillId="2" borderId="55" xfId="0" applyFont="1" applyFill="1" applyBorder="1" applyAlignment="1">
      <alignment horizontal="center" wrapText="1"/>
    </xf>
    <xf numFmtId="4" fontId="1" fillId="2" borderId="25" xfId="0" applyNumberFormat="1" applyFont="1" applyFill="1" applyBorder="1" applyAlignment="1" applyProtection="1">
      <alignment horizontal="right"/>
    </xf>
    <xf numFmtId="0" fontId="1" fillId="2" borderId="36" xfId="0" applyFont="1" applyFill="1" applyBorder="1" applyAlignment="1">
      <alignment wrapText="1"/>
    </xf>
    <xf numFmtId="49" fontId="23" fillId="2" borderId="7"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 fontId="24" fillId="0" borderId="3" xfId="0" applyNumberFormat="1" applyFont="1" applyFill="1" applyBorder="1"/>
    <xf numFmtId="4" fontId="39" fillId="0" borderId="3" xfId="0" applyNumberFormat="1" applyFont="1" applyFill="1" applyBorder="1"/>
    <xf numFmtId="4" fontId="24" fillId="0" borderId="31" xfId="0" applyNumberFormat="1" applyFont="1" applyFill="1" applyBorder="1"/>
    <xf numFmtId="4" fontId="12" fillId="0" borderId="30" xfId="0" applyNumberFormat="1" applyFont="1" applyFill="1" applyBorder="1"/>
    <xf numFmtId="4" fontId="23" fillId="0" borderId="27" xfId="0" applyNumberFormat="1" applyFont="1" applyFill="1" applyBorder="1"/>
    <xf numFmtId="4" fontId="12" fillId="0" borderId="20" xfId="0" applyNumberFormat="1" applyFont="1" applyFill="1" applyBorder="1"/>
    <xf numFmtId="4" fontId="12" fillId="0" borderId="27" xfId="0" applyNumberFormat="1" applyFont="1" applyFill="1" applyBorder="1"/>
    <xf numFmtId="4" fontId="12" fillId="0" borderId="28" xfId="0" applyNumberFormat="1" applyFont="1" applyFill="1" applyBorder="1"/>
    <xf numFmtId="4" fontId="12" fillId="0" borderId="21" xfId="0" applyNumberFormat="1" applyFont="1" applyFill="1" applyBorder="1"/>
    <xf numFmtId="4" fontId="23" fillId="0" borderId="32" xfId="0" applyNumberFormat="1" applyFont="1" applyFill="1" applyBorder="1"/>
    <xf numFmtId="4" fontId="38" fillId="3" borderId="3" xfId="0" applyNumberFormat="1" applyFont="1" applyFill="1" applyBorder="1" applyAlignment="1">
      <alignment horizontal="right" wrapText="1"/>
    </xf>
    <xf numFmtId="4" fontId="23" fillId="0" borderId="3" xfId="0" applyNumberFormat="1" applyFont="1" applyFill="1" applyBorder="1" applyAlignment="1">
      <alignment horizontal="right"/>
    </xf>
    <xf numFmtId="4" fontId="23" fillId="0" borderId="65" xfId="0" applyNumberFormat="1" applyFont="1" applyFill="1" applyBorder="1"/>
    <xf numFmtId="4" fontId="12" fillId="0" borderId="38" xfId="0" applyNumberFormat="1" applyFont="1" applyFill="1" applyBorder="1"/>
    <xf numFmtId="4" fontId="24" fillId="0" borderId="26" xfId="0" applyNumberFormat="1" applyFont="1" applyFill="1" applyBorder="1"/>
    <xf numFmtId="4" fontId="23" fillId="0" borderId="3" xfId="0" applyNumberFormat="1" applyFont="1" applyFill="1" applyBorder="1" applyAlignment="1">
      <alignment vertical="center"/>
    </xf>
    <xf numFmtId="4" fontId="23" fillId="0" borderId="4" xfId="0" applyNumberFormat="1" applyFont="1" applyFill="1" applyBorder="1" applyAlignment="1">
      <alignment vertical="center"/>
    </xf>
    <xf numFmtId="4" fontId="12" fillId="0" borderId="48" xfId="0" applyNumberFormat="1" applyFont="1" applyFill="1" applyBorder="1"/>
    <xf numFmtId="4" fontId="12" fillId="0" borderId="15" xfId="0" applyNumberFormat="1" applyFont="1" applyFill="1" applyBorder="1"/>
    <xf numFmtId="49" fontId="23" fillId="0" borderId="32" xfId="0" applyNumberFormat="1" applyFont="1" applyFill="1" applyBorder="1" applyAlignment="1">
      <alignment horizontal="center" vertical="center"/>
    </xf>
    <xf numFmtId="49" fontId="23" fillId="0" borderId="8" xfId="0" applyNumberFormat="1" applyFont="1" applyBorder="1" applyAlignment="1">
      <alignment horizontal="center" vertical="center"/>
    </xf>
    <xf numFmtId="4" fontId="12" fillId="0" borderId="45" xfId="0" applyNumberFormat="1" applyFont="1" applyFill="1" applyBorder="1" applyAlignment="1">
      <alignment horizontal="right"/>
    </xf>
    <xf numFmtId="0" fontId="1" fillId="0" borderId="67" xfId="0" applyFont="1" applyBorder="1" applyAlignment="1">
      <alignment horizontal="left"/>
    </xf>
    <xf numFmtId="4" fontId="1" fillId="0" borderId="53" xfId="0" applyNumberFormat="1" applyFont="1" applyFill="1" applyBorder="1" applyAlignment="1">
      <alignment horizontal="right"/>
    </xf>
    <xf numFmtId="4" fontId="1" fillId="0" borderId="52" xfId="0" applyNumberFormat="1" applyFont="1" applyFill="1" applyBorder="1" applyAlignment="1">
      <alignment horizontal="right"/>
    </xf>
    <xf numFmtId="4" fontId="1" fillId="0" borderId="68" xfId="0" applyNumberFormat="1" applyFont="1" applyFill="1" applyBorder="1" applyAlignment="1">
      <alignment horizontal="right"/>
    </xf>
    <xf numFmtId="0" fontId="1" fillId="0" borderId="41" xfId="0" applyFont="1" applyBorder="1" applyAlignment="1">
      <alignment horizontal="left"/>
    </xf>
    <xf numFmtId="4" fontId="1" fillId="0" borderId="13" xfId="0" applyNumberFormat="1" applyFont="1" applyFill="1" applyBorder="1" applyAlignment="1">
      <alignment horizontal="right"/>
    </xf>
    <xf numFmtId="49" fontId="1" fillId="0" borderId="61" xfId="0" applyNumberFormat="1" applyFont="1" applyFill="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2" fillId="2" borderId="13" xfId="0"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49" fontId="23" fillId="2" borderId="20" xfId="0" applyNumberFormat="1"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3" fillId="2" borderId="25" xfId="0"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3" fillId="2" borderId="44" xfId="0" applyNumberFormat="1" applyFont="1" applyFill="1" applyBorder="1" applyAlignment="1">
      <alignment horizontal="center" vertical="center" wrapText="1"/>
    </xf>
    <xf numFmtId="49" fontId="23" fillId="2" borderId="23" xfId="0"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40" fillId="0" borderId="22" xfId="0" applyFont="1" applyBorder="1" applyAlignment="1">
      <alignment horizontal="left" vertical="top" wrapText="1"/>
    </xf>
    <xf numFmtId="0" fontId="40" fillId="0" borderId="18" xfId="0" applyFont="1" applyBorder="1" applyAlignment="1">
      <alignment horizontal="left" wrapText="1"/>
    </xf>
    <xf numFmtId="0" fontId="40" fillId="0" borderId="18" xfId="0" applyFont="1" applyBorder="1" applyAlignment="1">
      <alignment vertical="top" wrapText="1"/>
    </xf>
    <xf numFmtId="0" fontId="40" fillId="0" borderId="0" xfId="0" applyFont="1" applyBorder="1" applyAlignment="1">
      <alignment vertical="top" wrapText="1"/>
    </xf>
    <xf numFmtId="0" fontId="41" fillId="0" borderId="41" xfId="0" applyFont="1" applyBorder="1" applyAlignment="1">
      <alignment vertical="top" wrapText="1"/>
    </xf>
    <xf numFmtId="0" fontId="40" fillId="0" borderId="22" xfId="0" applyFont="1" applyBorder="1" applyAlignment="1">
      <alignment vertical="top" wrapText="1"/>
    </xf>
    <xf numFmtId="0" fontId="40" fillId="2" borderId="19" xfId="0" applyFont="1" applyFill="1" applyBorder="1" applyAlignment="1">
      <alignment vertical="top" wrapText="1"/>
    </xf>
    <xf numFmtId="0" fontId="41" fillId="0" borderId="41" xfId="0" applyFont="1" applyBorder="1"/>
    <xf numFmtId="49" fontId="12" fillId="0" borderId="3" xfId="0" applyNumberFormat="1" applyFont="1" applyFill="1" applyBorder="1" applyAlignment="1">
      <alignment horizontal="center" vertical="center"/>
    </xf>
    <xf numFmtId="0" fontId="41" fillId="0" borderId="18" xfId="0" applyFont="1" applyBorder="1" applyAlignment="1">
      <alignment horizontal="left" wrapText="1"/>
    </xf>
    <xf numFmtId="49" fontId="39" fillId="0" borderId="31"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7" xfId="0" applyNumberFormat="1" applyFont="1" applyBorder="1" applyAlignment="1">
      <alignment horizontal="center" vertical="center"/>
    </xf>
    <xf numFmtId="0" fontId="42" fillId="0" borderId="18" xfId="0" applyFont="1" applyBorder="1" applyAlignment="1">
      <alignment horizontal="left" wrapText="1"/>
    </xf>
    <xf numFmtId="4" fontId="24" fillId="0" borderId="32" xfId="0" applyNumberFormat="1" applyFont="1" applyFill="1" applyBorder="1"/>
    <xf numFmtId="4" fontId="24" fillId="0" borderId="5" xfId="0" applyNumberFormat="1" applyFont="1" applyFill="1" applyBorder="1"/>
    <xf numFmtId="4" fontId="24" fillId="0" borderId="6" xfId="0" applyNumberFormat="1" applyFont="1" applyFill="1" applyBorder="1"/>
    <xf numFmtId="4" fontId="12" fillId="0" borderId="33" xfId="0" applyNumberFormat="1" applyFont="1" applyFill="1" applyBorder="1"/>
    <xf numFmtId="4" fontId="12" fillId="0" borderId="69" xfId="0" applyNumberFormat="1" applyFont="1" applyFill="1" applyBorder="1" applyAlignment="1">
      <alignment horizontal="right"/>
    </xf>
    <xf numFmtId="0" fontId="23" fillId="0" borderId="53" xfId="0" applyFont="1" applyFill="1" applyBorder="1" applyAlignment="1">
      <alignment horizontal="center"/>
    </xf>
    <xf numFmtId="0" fontId="23" fillId="0" borderId="62" xfId="0" applyFont="1" applyFill="1" applyBorder="1" applyAlignment="1">
      <alignment horizontal="center"/>
    </xf>
    <xf numFmtId="0" fontId="23" fillId="0" borderId="52" xfId="0" applyFont="1" applyFill="1" applyBorder="1" applyAlignment="1">
      <alignment horizontal="center"/>
    </xf>
    <xf numFmtId="0" fontId="23" fillId="0" borderId="69" xfId="0" applyFont="1" applyFill="1" applyBorder="1" applyAlignment="1">
      <alignment horizontal="center"/>
    </xf>
    <xf numFmtId="0" fontId="23" fillId="0" borderId="67" xfId="0" applyFont="1" applyFill="1" applyBorder="1" applyAlignment="1">
      <alignment horizontal="center"/>
    </xf>
    <xf numFmtId="4" fontId="1" fillId="0" borderId="14" xfId="0" applyNumberFormat="1" applyFont="1" applyFill="1" applyBorder="1" applyAlignment="1">
      <alignment horizontal="right"/>
    </xf>
    <xf numFmtId="4" fontId="1" fillId="0" borderId="67" xfId="0" applyNumberFormat="1" applyFont="1" applyFill="1" applyBorder="1" applyAlignment="1">
      <alignment horizontal="right"/>
    </xf>
    <xf numFmtId="49" fontId="12" fillId="0" borderId="55"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33" fillId="0" borderId="18" xfId="0" applyFont="1" applyBorder="1" applyAlignment="1">
      <alignment horizontal="left" wrapText="1"/>
    </xf>
    <xf numFmtId="0" fontId="2" fillId="0" borderId="1" xfId="0" applyFont="1" applyBorder="1" applyAlignment="1">
      <alignment vertical="top" wrapText="1"/>
    </xf>
    <xf numFmtId="0" fontId="5" fillId="0" borderId="18" xfId="0" applyFont="1" applyBorder="1" applyAlignment="1">
      <alignment vertical="top" wrapText="1"/>
    </xf>
    <xf numFmtId="0" fontId="5" fillId="0" borderId="18" xfId="0" applyFont="1" applyBorder="1" applyAlignment="1">
      <alignment vertical="center" wrapText="1"/>
    </xf>
    <xf numFmtId="0" fontId="1" fillId="0" borderId="1" xfId="0" applyFont="1" applyBorder="1" applyAlignment="1">
      <alignment vertical="center" wrapText="1"/>
    </xf>
    <xf numFmtId="0" fontId="5" fillId="0" borderId="1" xfId="0" applyFont="1" applyBorder="1"/>
    <xf numFmtId="0" fontId="5" fillId="0" borderId="4" xfId="0" applyFont="1" applyBorder="1"/>
    <xf numFmtId="49" fontId="5" fillId="2" borderId="1" xfId="0" applyNumberFormat="1" applyFont="1" applyFill="1" applyBorder="1" applyAlignment="1">
      <alignment horizontal="center" vertical="center" wrapText="1"/>
    </xf>
    <xf numFmtId="0" fontId="44" fillId="0" borderId="18" xfId="0" applyFont="1" applyFill="1" applyBorder="1" applyAlignment="1">
      <alignment vertical="center" wrapText="1"/>
    </xf>
    <xf numFmtId="49" fontId="5" fillId="0" borderId="5" xfId="0" applyNumberFormat="1" applyFont="1" applyFill="1" applyBorder="1" applyAlignment="1">
      <alignment horizontal="center" vertical="center"/>
    </xf>
    <xf numFmtId="0" fontId="44" fillId="0" borderId="18" xfId="0" applyFont="1" applyBorder="1" applyAlignment="1">
      <alignment vertical="top" wrapText="1"/>
    </xf>
    <xf numFmtId="49" fontId="5" fillId="0" borderId="32" xfId="0" applyNumberFormat="1" applyFont="1" applyFill="1" applyBorder="1" applyAlignment="1">
      <alignment horizontal="center" vertical="center"/>
    </xf>
    <xf numFmtId="0" fontId="2" fillId="0" borderId="1" xfId="0" applyFont="1" applyFill="1" applyBorder="1" applyAlignment="1">
      <alignment vertical="top" wrapText="1"/>
    </xf>
    <xf numFmtId="4" fontId="2" fillId="2" borderId="1" xfId="0" applyNumberFormat="1" applyFont="1" applyFill="1" applyBorder="1" applyAlignment="1">
      <alignment horizontal="right"/>
    </xf>
    <xf numFmtId="0" fontId="2" fillId="2" borderId="72" xfId="0" applyFont="1" applyFill="1" applyBorder="1" applyAlignment="1">
      <alignment horizontal="center" wrapText="1"/>
    </xf>
    <xf numFmtId="4" fontId="2" fillId="0" borderId="23" xfId="0" applyNumberFormat="1" applyFont="1" applyFill="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Fill="1" applyBorder="1" applyAlignment="1">
      <alignment horizontal="right"/>
    </xf>
    <xf numFmtId="4" fontId="2" fillId="2" borderId="4" xfId="0" applyNumberFormat="1" applyFont="1" applyFill="1" applyBorder="1" applyAlignment="1">
      <alignment horizontal="right"/>
    </xf>
    <xf numFmtId="0" fontId="2" fillId="0" borderId="11" xfId="0" applyFont="1" applyBorder="1" applyAlignment="1">
      <alignment wrapText="1"/>
    </xf>
    <xf numFmtId="4" fontId="12" fillId="2" borderId="1" xfId="0" applyNumberFormat="1" applyFont="1" applyFill="1" applyBorder="1" applyAlignment="1">
      <alignment horizontal="right"/>
    </xf>
    <xf numFmtId="49" fontId="12" fillId="0" borderId="37" xfId="0" applyNumberFormat="1" applyFont="1" applyBorder="1" applyAlignment="1">
      <alignment horizontal="center"/>
    </xf>
    <xf numFmtId="49" fontId="23" fillId="0" borderId="10" xfId="0" applyNumberFormat="1"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wrapText="1"/>
    </xf>
    <xf numFmtId="0" fontId="24" fillId="0" borderId="10" xfId="0" applyFont="1" applyBorder="1"/>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Fill="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4" fontId="5" fillId="0" borderId="1" xfId="0" applyNumberFormat="1" applyFont="1" applyBorder="1" applyAlignment="1">
      <alignment horizontal="center" vertical="center"/>
    </xf>
    <xf numFmtId="0" fontId="2" fillId="0" borderId="3" xfId="0" applyFont="1" applyBorder="1"/>
    <xf numFmtId="49" fontId="2" fillId="0" borderId="3" xfId="0" applyNumberFormat="1" applyFont="1" applyFill="1" applyBorder="1" applyAlignment="1">
      <alignment horizontal="center" vertical="center"/>
    </xf>
    <xf numFmtId="0" fontId="5" fillId="0" borderId="14" xfId="0" applyFont="1" applyBorder="1" applyAlignment="1">
      <alignment horizontal="left"/>
    </xf>
    <xf numFmtId="49" fontId="5" fillId="0" borderId="73" xfId="0" applyNumberFormat="1" applyFont="1" applyFill="1" applyBorder="1" applyAlignment="1">
      <alignment horizontal="center" vertical="center"/>
    </xf>
    <xf numFmtId="0" fontId="2" fillId="0" borderId="20" xfId="0" applyFont="1" applyFill="1" applyBorder="1" applyAlignment="1">
      <alignment horizontal="center" vertical="center"/>
    </xf>
    <xf numFmtId="49" fontId="2" fillId="0" borderId="28" xfId="0" applyNumberFormat="1" applyFont="1" applyBorder="1" applyAlignment="1">
      <alignment horizontal="center" vertical="center"/>
    </xf>
    <xf numFmtId="0" fontId="33" fillId="0" borderId="19" xfId="0" applyFont="1" applyBorder="1" applyAlignment="1">
      <alignment horizontal="left" wrapText="1"/>
    </xf>
    <xf numFmtId="0" fontId="4" fillId="0" borderId="20" xfId="0" applyFont="1" applyFill="1" applyBorder="1" applyAlignment="1">
      <alignment horizontal="left" wrapText="1"/>
    </xf>
    <xf numFmtId="0" fontId="23" fillId="0" borderId="21" xfId="0" applyFont="1" applyFill="1" applyBorder="1"/>
    <xf numFmtId="49" fontId="5" fillId="0" borderId="42"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0" fontId="5" fillId="0" borderId="22" xfId="0" applyFont="1" applyBorder="1" applyAlignment="1">
      <alignment vertical="center" wrapText="1"/>
    </xf>
    <xf numFmtId="0" fontId="5" fillId="0" borderId="5" xfId="0" applyFont="1" applyBorder="1"/>
    <xf numFmtId="0" fontId="5" fillId="0" borderId="6" xfId="0" applyFont="1" applyBorder="1"/>
    <xf numFmtId="49" fontId="5" fillId="2" borderId="39" xfId="0" applyNumberFormat="1" applyFont="1" applyFill="1" applyBorder="1" applyAlignment="1">
      <alignment horizontal="center" vertical="top" wrapText="1"/>
    </xf>
    <xf numFmtId="0" fontId="5" fillId="2" borderId="50" xfId="0" applyFont="1" applyFill="1" applyBorder="1" applyAlignment="1">
      <alignment horizontal="center" vertical="top" wrapText="1"/>
    </xf>
    <xf numFmtId="49" fontId="5" fillId="2" borderId="50" xfId="0" applyNumberFormat="1" applyFont="1" applyFill="1" applyBorder="1" applyAlignment="1">
      <alignment horizontal="center" vertical="top" wrapText="1"/>
    </xf>
    <xf numFmtId="0" fontId="5" fillId="2" borderId="50" xfId="0" applyFont="1" applyFill="1" applyBorder="1" applyAlignment="1">
      <alignment vertical="top" wrapText="1"/>
    </xf>
    <xf numFmtId="0" fontId="2" fillId="0" borderId="50" xfId="0" applyFont="1" applyBorder="1"/>
    <xf numFmtId="0" fontId="2" fillId="0" borderId="40" xfId="0" applyFont="1" applyBorder="1"/>
    <xf numFmtId="49" fontId="5" fillId="2" borderId="13" xfId="0" applyNumberFormat="1" applyFont="1" applyFill="1" applyBorder="1" applyAlignment="1">
      <alignment horizontal="center" vertical="top" wrapText="1"/>
    </xf>
    <xf numFmtId="0" fontId="5" fillId="2" borderId="14" xfId="0"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2" fillId="0" borderId="14" xfId="0" applyFont="1" applyBorder="1"/>
    <xf numFmtId="0" fontId="1" fillId="0" borderId="5" xfId="0" applyFont="1" applyBorder="1" applyAlignment="1">
      <alignment horizontal="left" wrapText="1"/>
    </xf>
    <xf numFmtId="0" fontId="1" fillId="0" borderId="6" xfId="0" applyFont="1" applyBorder="1" applyAlignment="1">
      <alignment horizontal="left" wrapText="1"/>
    </xf>
    <xf numFmtId="49" fontId="5" fillId="0" borderId="13" xfId="0" applyNumberFormat="1" applyFont="1" applyBorder="1" applyAlignment="1">
      <alignment horizontal="center"/>
    </xf>
    <xf numFmtId="4" fontId="12" fillId="0" borderId="14" xfId="0" applyNumberFormat="1" applyFont="1" applyFill="1" applyBorder="1" applyAlignment="1">
      <alignment vertical="center" wrapText="1"/>
    </xf>
    <xf numFmtId="49" fontId="5" fillId="0" borderId="3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horizontal="left" wrapText="1"/>
    </xf>
    <xf numFmtId="4" fontId="23" fillId="0" borderId="5" xfId="0" applyNumberFormat="1" applyFont="1" applyFill="1" applyBorder="1" applyAlignment="1">
      <alignment horizontal="right" vertical="center"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2" fillId="0" borderId="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0" fontId="45" fillId="0" borderId="3" xfId="0" applyFont="1" applyFill="1" applyBorder="1" applyAlignment="1">
      <alignment horizontal="center" vertical="center"/>
    </xf>
    <xf numFmtId="0" fontId="45" fillId="0" borderId="1" xfId="0" applyFont="1" applyFill="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 fontId="5" fillId="0" borderId="1" xfId="0" applyNumberFormat="1" applyFont="1" applyFill="1" applyBorder="1" applyAlignment="1">
      <alignment vertical="center"/>
    </xf>
    <xf numFmtId="0" fontId="5" fillId="0" borderId="18" xfId="0" applyFont="1" applyFill="1" applyBorder="1" applyAlignment="1">
      <alignment wrapText="1"/>
    </xf>
    <xf numFmtId="0" fontId="2" fillId="0" borderId="18" xfId="0" applyFont="1" applyFill="1" applyBorder="1" applyAlignment="1">
      <alignment vertical="center" wrapText="1"/>
    </xf>
    <xf numFmtId="49" fontId="5" fillId="0" borderId="4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4" fontId="5"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9" fontId="5" fillId="0" borderId="71"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Fill="1" applyBorder="1" applyAlignment="1">
      <alignment horizontal="right" vertical="center"/>
    </xf>
    <xf numFmtId="1" fontId="8" fillId="0" borderId="0" xfId="0" applyNumberFormat="1" applyFont="1" applyFill="1" applyBorder="1"/>
    <xf numFmtId="164" fontId="8" fillId="0" borderId="0" xfId="0" applyNumberFormat="1" applyFont="1" applyFill="1" applyAlignment="1"/>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vertical="center" wrapText="1"/>
    </xf>
    <xf numFmtId="4" fontId="2" fillId="2" borderId="4" xfId="0" applyNumberFormat="1" applyFont="1" applyFill="1" applyBorder="1" applyAlignment="1">
      <alignment horizontal="right" vertical="center"/>
    </xf>
    <xf numFmtId="4" fontId="1" fillId="0" borderId="55" xfId="0" applyNumberFormat="1" applyFont="1" applyFill="1" applyBorder="1" applyAlignment="1">
      <alignment horizontal="right"/>
    </xf>
    <xf numFmtId="4" fontId="1" fillId="0" borderId="15" xfId="0" applyNumberFormat="1" applyFont="1" applyFill="1" applyBorder="1" applyAlignment="1">
      <alignment horizontal="right"/>
    </xf>
    <xf numFmtId="49" fontId="11" fillId="0" borderId="31"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 fontId="11" fillId="0" borderId="3" xfId="0" applyNumberFormat="1" applyFont="1" applyFill="1" applyBorder="1"/>
    <xf numFmtId="4" fontId="11" fillId="0" borderId="1" xfId="0" applyNumberFormat="1" applyFont="1" applyFill="1" applyBorder="1"/>
    <xf numFmtId="4" fontId="11" fillId="0" borderId="4" xfId="0" applyNumberFormat="1" applyFont="1" applyFill="1" applyBorder="1"/>
    <xf numFmtId="4" fontId="11" fillId="0" borderId="7" xfId="0" applyNumberFormat="1" applyFont="1" applyFill="1" applyBorder="1"/>
    <xf numFmtId="0" fontId="11" fillId="0" borderId="0" xfId="0" applyFont="1"/>
    <xf numFmtId="49" fontId="47" fillId="0" borderId="3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 fontId="14" fillId="0" borderId="3" xfId="0" applyNumberFormat="1" applyFont="1" applyFill="1" applyBorder="1"/>
    <xf numFmtId="4" fontId="14" fillId="0" borderId="1" xfId="0" applyNumberFormat="1" applyFont="1" applyFill="1" applyBorder="1"/>
    <xf numFmtId="4" fontId="14" fillId="0" borderId="4" xfId="0" applyNumberFormat="1" applyFont="1" applyFill="1" applyBorder="1"/>
    <xf numFmtId="4" fontId="14" fillId="0" borderId="7" xfId="0" applyNumberFormat="1" applyFont="1" applyFill="1" applyBorder="1"/>
    <xf numFmtId="0" fontId="14" fillId="0" borderId="0" xfId="0" applyFont="1"/>
    <xf numFmtId="4" fontId="3" fillId="0" borderId="3" xfId="0" applyNumberFormat="1" applyFont="1" applyFill="1" applyBorder="1"/>
    <xf numFmtId="4" fontId="3" fillId="0" borderId="7" xfId="0" applyNumberFormat="1" applyFont="1" applyFill="1" applyBorder="1"/>
    <xf numFmtId="4" fontId="3" fillId="0" borderId="1" xfId="0" applyNumberFormat="1" applyFont="1" applyFill="1" applyBorder="1"/>
    <xf numFmtId="4" fontId="3" fillId="0" borderId="4" xfId="0" applyNumberFormat="1" applyFont="1" applyFill="1" applyBorder="1"/>
    <xf numFmtId="0" fontId="47" fillId="0" borderId="0" xfId="0" applyFont="1"/>
    <xf numFmtId="4" fontId="11" fillId="0" borderId="30" xfId="0" applyNumberFormat="1" applyFont="1" applyFill="1" applyBorder="1"/>
    <xf numFmtId="4" fontId="47" fillId="0" borderId="31" xfId="0" applyNumberFormat="1" applyFont="1" applyFill="1" applyBorder="1"/>
    <xf numFmtId="0" fontId="41" fillId="2" borderId="41" xfId="0" applyFont="1" applyFill="1" applyBorder="1" applyAlignment="1">
      <alignment vertical="top" wrapText="1"/>
    </xf>
    <xf numFmtId="4" fontId="12" fillId="0" borderId="10" xfId="0" applyNumberFormat="1" applyFont="1" applyFill="1" applyBorder="1" applyAlignment="1">
      <alignment horizontal="center"/>
    </xf>
    <xf numFmtId="0" fontId="1" fillId="2" borderId="10" xfId="0" applyFont="1" applyFill="1" applyBorder="1" applyAlignment="1">
      <alignment wrapText="1"/>
    </xf>
    <xf numFmtId="4" fontId="1" fillId="2" borderId="10" xfId="0" applyNumberFormat="1" applyFont="1" applyFill="1" applyBorder="1" applyAlignment="1">
      <alignment horizontal="right"/>
    </xf>
    <xf numFmtId="4" fontId="1" fillId="0" borderId="10" xfId="0" applyNumberFormat="1" applyFont="1" applyFill="1" applyBorder="1" applyAlignment="1">
      <alignment horizontal="right"/>
    </xf>
    <xf numFmtId="4" fontId="1" fillId="2" borderId="16" xfId="0" applyNumberFormat="1" applyFont="1" applyFill="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pplyProtection="1">
      <alignment horizontal="right" vertical="center"/>
    </xf>
    <xf numFmtId="4" fontId="2" fillId="0" borderId="50" xfId="0" applyNumberFormat="1" applyFont="1" applyFill="1" applyBorder="1" applyAlignment="1">
      <alignment horizontal="right" vertical="center"/>
    </xf>
    <xf numFmtId="3" fontId="2" fillId="0" borderId="49" xfId="0" applyNumberFormat="1" applyFont="1" applyFill="1" applyBorder="1" applyAlignment="1">
      <alignment horizontal="right"/>
    </xf>
    <xf numFmtId="3" fontId="2" fillId="0" borderId="74" xfId="0" applyNumberFormat="1" applyFont="1" applyFill="1" applyBorder="1" applyAlignment="1">
      <alignment horizontal="right"/>
    </xf>
    <xf numFmtId="4" fontId="23" fillId="0" borderId="2" xfId="0" applyNumberFormat="1" applyFont="1" applyFill="1" applyBorder="1"/>
    <xf numFmtId="49" fontId="23" fillId="2" borderId="37" xfId="0" applyNumberFormat="1" applyFont="1" applyFill="1" applyBorder="1" applyAlignment="1">
      <alignment horizontal="center" vertical="center" wrapText="1"/>
    </xf>
    <xf numFmtId="49" fontId="23"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0" fontId="40" fillId="0" borderId="4" xfId="0" applyFont="1" applyBorder="1" applyAlignment="1">
      <alignment horizontal="left" wrapText="1"/>
    </xf>
    <xf numFmtId="0" fontId="40" fillId="0" borderId="4" xfId="0" applyFont="1" applyFill="1" applyBorder="1" applyAlignment="1">
      <alignment vertical="center" wrapText="1"/>
    </xf>
    <xf numFmtId="0" fontId="46" fillId="0" borderId="4" xfId="0" applyFont="1" applyFill="1" applyBorder="1" applyAlignment="1">
      <alignment vertical="center" wrapText="1"/>
    </xf>
    <xf numFmtId="0" fontId="48" fillId="0" borderId="4" xfId="0" applyFont="1" applyBorder="1" applyAlignment="1">
      <alignment vertical="top" wrapText="1"/>
    </xf>
    <xf numFmtId="0" fontId="40" fillId="0" borderId="4" xfId="0" applyFont="1" applyBorder="1" applyAlignment="1">
      <alignment vertical="top" wrapText="1"/>
    </xf>
    <xf numFmtId="0" fontId="23" fillId="2" borderId="35" xfId="0" applyFont="1" applyFill="1" applyBorder="1" applyAlignment="1">
      <alignment horizontal="center" vertical="center" wrapText="1"/>
    </xf>
    <xf numFmtId="49" fontId="23"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0" fontId="40" fillId="0" borderId="18" xfId="0" applyFont="1" applyBorder="1" applyAlignment="1">
      <alignment horizontal="left" vertical="center" wrapText="1"/>
    </xf>
    <xf numFmtId="49" fontId="12" fillId="2" borderId="1" xfId="0" applyNumberFormat="1" applyFont="1" applyFill="1" applyBorder="1" applyAlignment="1">
      <alignment horizontal="center" vertical="center" wrapText="1"/>
    </xf>
    <xf numFmtId="0" fontId="41" fillId="0" borderId="4" xfId="0" applyFont="1" applyBorder="1" applyAlignment="1">
      <alignment vertical="top" wrapText="1"/>
    </xf>
    <xf numFmtId="4" fontId="12" fillId="0" borderId="8" xfId="0" applyNumberFormat="1" applyFont="1" applyFill="1" applyBorder="1"/>
    <xf numFmtId="4" fontId="12" fillId="0" borderId="17" xfId="0" applyNumberFormat="1" applyFont="1" applyFill="1" applyBorder="1"/>
    <xf numFmtId="4" fontId="23" fillId="0" borderId="17" xfId="0" applyNumberFormat="1" applyFont="1" applyFill="1" applyBorder="1"/>
    <xf numFmtId="4" fontId="12" fillId="0" borderId="2" xfId="0" applyNumberFormat="1" applyFont="1" applyFill="1" applyBorder="1"/>
    <xf numFmtId="4" fontId="23" fillId="0" borderId="31" xfId="0" applyNumberFormat="1" applyFont="1" applyFill="1" applyBorder="1"/>
    <xf numFmtId="4" fontId="12" fillId="0" borderId="41" xfId="0" applyNumberFormat="1" applyFont="1" applyFill="1" applyBorder="1"/>
    <xf numFmtId="4" fontId="10" fillId="0" borderId="6" xfId="0" applyNumberFormat="1" applyFont="1" applyBorder="1"/>
    <xf numFmtId="0" fontId="2" fillId="0" borderId="1" xfId="0" applyFont="1" applyFill="1" applyBorder="1" applyAlignment="1">
      <alignment horizontal="left" vertical="top" wrapText="1"/>
    </xf>
    <xf numFmtId="49" fontId="5" fillId="0" borderId="32"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4" fontId="2" fillId="0" borderId="5" xfId="0" applyNumberFormat="1" applyFont="1" applyBorder="1" applyAlignment="1">
      <alignment horizontal="center" vertical="center"/>
    </xf>
    <xf numFmtId="49" fontId="12" fillId="0" borderId="48" xfId="0" applyNumberFormat="1" applyFont="1" applyFill="1" applyBorder="1" applyAlignment="1">
      <alignment horizontal="center" vertical="center"/>
    </xf>
    <xf numFmtId="0" fontId="23" fillId="0" borderId="27" xfId="0" applyFont="1" applyFill="1" applyBorder="1" applyAlignment="1">
      <alignment horizontal="center" vertical="center"/>
    </xf>
    <xf numFmtId="49" fontId="23" fillId="0" borderId="20" xfId="0" applyNumberFormat="1" applyFont="1" applyBorder="1" applyAlignment="1">
      <alignment horizontal="center" vertical="center"/>
    </xf>
    <xf numFmtId="0" fontId="40" fillId="0" borderId="75" xfId="0" applyFont="1" applyBorder="1" applyAlignment="1">
      <alignment wrapText="1"/>
    </xf>
    <xf numFmtId="49" fontId="2"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vertical="center"/>
    </xf>
    <xf numFmtId="0" fontId="11" fillId="0" borderId="0" xfId="0" applyFont="1" applyFill="1" applyAlignment="1">
      <alignment horizontal="center" vertical="center"/>
    </xf>
    <xf numFmtId="1" fontId="11" fillId="0" borderId="0" xfId="0" applyNumberFormat="1" applyFont="1" applyFill="1" applyAlignment="1">
      <alignment horizontal="center" vertical="center"/>
    </xf>
    <xf numFmtId="0" fontId="2" fillId="0" borderId="0" xfId="0" applyFont="1" applyFill="1" applyAlignment="1">
      <alignment vertical="center"/>
    </xf>
    <xf numFmtId="4" fontId="12" fillId="0" borderId="14"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4" fontId="2" fillId="0" borderId="20" xfId="0" applyNumberFormat="1" applyFont="1" applyFill="1" applyBorder="1" applyAlignment="1">
      <alignment horizontal="right" vertical="center" wrapText="1"/>
    </xf>
    <xf numFmtId="4" fontId="2" fillId="0" borderId="20" xfId="0" applyNumberFormat="1" applyFont="1" applyFill="1" applyBorder="1" applyAlignment="1">
      <alignment vertical="center"/>
    </xf>
    <xf numFmtId="4" fontId="12" fillId="0" borderId="14" xfId="0" applyNumberFormat="1" applyFont="1" applyFill="1" applyBorder="1" applyAlignment="1">
      <alignment vertical="center"/>
    </xf>
    <xf numFmtId="4" fontId="12" fillId="0" borderId="50" xfId="0" applyNumberFormat="1" applyFont="1" applyFill="1" applyBorder="1" applyAlignment="1">
      <alignment vertical="center"/>
    </xf>
    <xf numFmtId="4" fontId="12" fillId="0" borderId="5" xfId="0" applyNumberFormat="1" applyFont="1" applyFill="1" applyBorder="1" applyAlignment="1">
      <alignment vertical="center"/>
    </xf>
    <xf numFmtId="4" fontId="5" fillId="0" borderId="1" xfId="0" applyNumberFormat="1" applyFont="1" applyBorder="1" applyAlignment="1">
      <alignment horizontal="right" vertical="center"/>
    </xf>
    <xf numFmtId="4" fontId="2" fillId="0" borderId="11" xfId="0" applyNumberFormat="1" applyFont="1" applyFill="1" applyBorder="1" applyAlignment="1">
      <alignment horizontal="right" vertical="center" wrapText="1"/>
    </xf>
    <xf numFmtId="4" fontId="1" fillId="0" borderId="14"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8" fillId="0" borderId="0" xfId="0" applyFont="1" applyFill="1" applyAlignment="1">
      <alignment vertical="center"/>
    </xf>
    <xf numFmtId="0" fontId="5" fillId="0" borderId="1" xfId="0" applyFont="1" applyBorder="1" applyAlignment="1">
      <alignment horizontal="left" vertical="center" wrapText="1"/>
    </xf>
    <xf numFmtId="164" fontId="8" fillId="0" borderId="0" xfId="0" applyNumberFormat="1"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7"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xf>
    <xf numFmtId="0" fontId="12" fillId="0" borderId="54" xfId="0" applyFont="1" applyFill="1" applyBorder="1" applyAlignment="1">
      <alignment horizontal="center" vertical="center"/>
    </xf>
    <xf numFmtId="0" fontId="23" fillId="0" borderId="47"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0"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12" fillId="0" borderId="0" xfId="0" applyFont="1" applyAlignment="1">
      <alignment horizontal="center"/>
    </xf>
    <xf numFmtId="0" fontId="23" fillId="0" borderId="56"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4" fillId="0" borderId="18" xfId="0" applyNumberFormat="1" applyFont="1" applyFill="1" applyBorder="1" applyAlignment="1" applyProtection="1">
      <alignment horizontal="center" vertical="center" wrapText="1"/>
    </xf>
    <xf numFmtId="0" fontId="24" fillId="0" borderId="60"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56" xfId="0" applyNumberFormat="1" applyFont="1" applyFill="1" applyBorder="1" applyAlignment="1" applyProtection="1">
      <alignment horizontal="center" vertical="center" wrapText="1"/>
    </xf>
    <xf numFmtId="0" fontId="23" fillId="0" borderId="61"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49" xfId="0" applyNumberFormat="1" applyFont="1" applyFill="1" applyBorder="1" applyAlignment="1" applyProtection="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60" xfId="0" applyFont="1" applyFill="1" applyBorder="1" applyAlignment="1">
      <alignment horizontal="left"/>
    </xf>
    <xf numFmtId="0" fontId="10" fillId="0" borderId="63" xfId="0" applyFont="1" applyFill="1" applyBorder="1" applyAlignment="1">
      <alignment horizontal="left"/>
    </xf>
    <xf numFmtId="0" fontId="10" fillId="0" borderId="64"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0" fillId="0" borderId="2" xfId="0" applyFont="1" applyBorder="1" applyAlignment="1">
      <alignment horizontal="left" wrapText="1"/>
    </xf>
    <xf numFmtId="0" fontId="1" fillId="0" borderId="1" xfId="0" applyFont="1" applyBorder="1" applyAlignment="1">
      <alignment horizontal="left" wrapText="1"/>
    </xf>
    <xf numFmtId="0" fontId="10" fillId="0" borderId="0" xfId="0" applyFont="1" applyAlignment="1">
      <alignment horizontal="center"/>
    </xf>
    <xf numFmtId="0" fontId="10" fillId="0" borderId="0" xfId="0" applyFont="1" applyAlignment="1">
      <alignment horizontal="center" wrapText="1"/>
    </xf>
    <xf numFmtId="0" fontId="7" fillId="0" borderId="0" xfId="0" applyFont="1" applyAlignment="1">
      <alignment horizontal="center"/>
    </xf>
    <xf numFmtId="0" fontId="7"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4"/>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7" style="1" customWidth="1"/>
    <col min="5" max="5" width="17.5703125" style="35" customWidth="1"/>
    <col min="6" max="6" width="15.7109375" style="1" customWidth="1"/>
    <col min="7" max="7" width="18.7109375" style="1" customWidth="1"/>
    <col min="8" max="16384" width="9.140625" style="1"/>
  </cols>
  <sheetData>
    <row r="1" spans="2:7" x14ac:dyDescent="0.2">
      <c r="D1" s="764" t="s">
        <v>2</v>
      </c>
      <c r="E1" s="764"/>
      <c r="F1" s="764"/>
      <c r="G1" s="764"/>
    </row>
    <row r="2" spans="2:7" x14ac:dyDescent="0.2">
      <c r="D2" s="764" t="s">
        <v>541</v>
      </c>
      <c r="E2" s="764"/>
      <c r="F2" s="764"/>
      <c r="G2" s="764"/>
    </row>
    <row r="3" spans="2:7" ht="18" customHeight="1" x14ac:dyDescent="0.2">
      <c r="D3" s="766" t="s">
        <v>465</v>
      </c>
      <c r="E3" s="766"/>
      <c r="F3" s="766"/>
      <c r="G3" s="766"/>
    </row>
    <row r="4" spans="2:7" x14ac:dyDescent="0.2">
      <c r="D4" s="764" t="s">
        <v>542</v>
      </c>
      <c r="E4" s="764"/>
      <c r="F4" s="764"/>
      <c r="G4" s="764"/>
    </row>
    <row r="5" spans="2:7" ht="3.75" customHeight="1" x14ac:dyDescent="0.2"/>
    <row r="6" spans="2:7" ht="15.75" x14ac:dyDescent="0.25">
      <c r="B6" s="765" t="s">
        <v>543</v>
      </c>
      <c r="C6" s="765"/>
      <c r="D6" s="765"/>
      <c r="E6" s="765"/>
      <c r="F6" s="765"/>
      <c r="G6" s="765"/>
    </row>
    <row r="7" spans="2:7" ht="15.75" x14ac:dyDescent="0.25">
      <c r="B7" s="765" t="s">
        <v>544</v>
      </c>
      <c r="C7" s="765"/>
      <c r="D7" s="765"/>
      <c r="E7" s="765"/>
      <c r="F7" s="765"/>
      <c r="G7" s="765"/>
    </row>
    <row r="8" spans="2:7" ht="14.25" x14ac:dyDescent="0.2">
      <c r="B8" s="167">
        <v>1755900000</v>
      </c>
      <c r="C8" s="97"/>
      <c r="D8" s="97"/>
      <c r="E8" s="98"/>
      <c r="F8" s="97"/>
      <c r="G8" s="97"/>
    </row>
    <row r="9" spans="2:7" ht="14.25" x14ac:dyDescent="0.2">
      <c r="B9" s="99" t="s">
        <v>127</v>
      </c>
      <c r="C9" s="100"/>
      <c r="D9" s="100"/>
      <c r="E9" s="101"/>
      <c r="F9" s="100"/>
      <c r="G9" s="100"/>
    </row>
    <row r="10" spans="2:7" ht="11.25" customHeight="1" thickBot="1" x14ac:dyDescent="0.25">
      <c r="G10" s="1" t="s">
        <v>12</v>
      </c>
    </row>
    <row r="11" spans="2:7" ht="12.75" customHeight="1" x14ac:dyDescent="0.2">
      <c r="B11" s="769" t="s">
        <v>3</v>
      </c>
      <c r="C11" s="771" t="s">
        <v>107</v>
      </c>
      <c r="D11" s="767" t="s">
        <v>108</v>
      </c>
      <c r="E11" s="773" t="s">
        <v>4</v>
      </c>
      <c r="F11" s="775" t="s">
        <v>5</v>
      </c>
      <c r="G11" s="776"/>
    </row>
    <row r="12" spans="2:7" ht="28.5" customHeight="1" thickBot="1" x14ac:dyDescent="0.25">
      <c r="B12" s="770"/>
      <c r="C12" s="772"/>
      <c r="D12" s="768"/>
      <c r="E12" s="774"/>
      <c r="F12" s="102" t="s">
        <v>109</v>
      </c>
      <c r="G12" s="103" t="s">
        <v>110</v>
      </c>
    </row>
    <row r="13" spans="2:7" s="38" customFormat="1" ht="12" thickBot="1" x14ac:dyDescent="0.25">
      <c r="B13" s="104">
        <v>1</v>
      </c>
      <c r="C13" s="105">
        <v>2</v>
      </c>
      <c r="D13" s="105">
        <v>3</v>
      </c>
      <c r="E13" s="106">
        <v>4</v>
      </c>
      <c r="F13" s="105">
        <v>5</v>
      </c>
      <c r="G13" s="107">
        <v>6</v>
      </c>
    </row>
    <row r="14" spans="2:7" ht="15.75" x14ac:dyDescent="0.25">
      <c r="B14" s="319">
        <v>10000000</v>
      </c>
      <c r="C14" s="320" t="s">
        <v>6</v>
      </c>
      <c r="D14" s="321">
        <f>E14+F14</f>
        <v>9338788</v>
      </c>
      <c r="E14" s="322">
        <f>E15+E32+E40+E58+E24</f>
        <v>9338788</v>
      </c>
      <c r="F14" s="321">
        <f>F58</f>
        <v>0</v>
      </c>
      <c r="G14" s="323">
        <v>0</v>
      </c>
    </row>
    <row r="15" spans="2:7" ht="27.75" customHeight="1" x14ac:dyDescent="0.25">
      <c r="B15" s="109">
        <v>11000000</v>
      </c>
      <c r="C15" s="110" t="s">
        <v>26</v>
      </c>
      <c r="D15" s="111">
        <f>E15+F15</f>
        <v>7588788</v>
      </c>
      <c r="E15" s="112">
        <f>E22+E16</f>
        <v>7588788</v>
      </c>
      <c r="F15" s="10">
        <v>0</v>
      </c>
      <c r="G15" s="113">
        <v>0</v>
      </c>
    </row>
    <row r="16" spans="2:7" ht="16.5" customHeight="1" x14ac:dyDescent="0.2">
      <c r="B16" s="114">
        <v>11010000</v>
      </c>
      <c r="C16" s="115" t="s">
        <v>256</v>
      </c>
      <c r="D16" s="116">
        <f>E16+F16</f>
        <v>7073788</v>
      </c>
      <c r="E16" s="117">
        <f>E17+E18+E19+E20+E21</f>
        <v>7073788</v>
      </c>
      <c r="F16" s="10">
        <v>0</v>
      </c>
      <c r="G16" s="23">
        <v>0</v>
      </c>
    </row>
    <row r="17" spans="2:7" ht="37.5" customHeight="1" x14ac:dyDescent="0.2">
      <c r="B17" s="118">
        <v>11010100</v>
      </c>
      <c r="C17" s="6" t="s">
        <v>142</v>
      </c>
      <c r="D17" s="30">
        <f>E17</f>
        <v>7073788</v>
      </c>
      <c r="E17" s="31">
        <v>7073788</v>
      </c>
      <c r="F17" s="10"/>
      <c r="G17" s="113"/>
    </row>
    <row r="18" spans="2:7" ht="66" hidden="1" customHeight="1" x14ac:dyDescent="0.2">
      <c r="B18" s="124">
        <v>11010200</v>
      </c>
      <c r="C18" s="6" t="s">
        <v>250</v>
      </c>
      <c r="D18" s="30">
        <f>E18</f>
        <v>0</v>
      </c>
      <c r="E18" s="31"/>
      <c r="F18" s="10"/>
      <c r="G18" s="113"/>
    </row>
    <row r="19" spans="2:7" ht="38.25" hidden="1" x14ac:dyDescent="0.2">
      <c r="B19" s="118">
        <v>11010400</v>
      </c>
      <c r="C19" s="6" t="s">
        <v>251</v>
      </c>
      <c r="D19" s="30">
        <f>E19</f>
        <v>0</v>
      </c>
      <c r="E19" s="31"/>
      <c r="F19" s="10"/>
      <c r="G19" s="113"/>
    </row>
    <row r="20" spans="2:7" ht="38.25" hidden="1" x14ac:dyDescent="0.2">
      <c r="B20" s="118">
        <v>11010500</v>
      </c>
      <c r="C20" s="6" t="s">
        <v>252</v>
      </c>
      <c r="D20" s="30">
        <f>E20</f>
        <v>0</v>
      </c>
      <c r="E20" s="31"/>
      <c r="F20" s="10"/>
      <c r="G20" s="113"/>
    </row>
    <row r="21" spans="2:7" ht="38.25" hidden="1" customHeight="1" x14ac:dyDescent="0.2">
      <c r="B21" s="118">
        <v>11011300</v>
      </c>
      <c r="C21" s="6" t="s">
        <v>318</v>
      </c>
      <c r="D21" s="30">
        <f>E21</f>
        <v>0</v>
      </c>
      <c r="E21" s="31"/>
      <c r="F21" s="10"/>
      <c r="G21" s="113"/>
    </row>
    <row r="22" spans="2:7" ht="15" customHeight="1" x14ac:dyDescent="0.2">
      <c r="B22" s="114">
        <v>11020000</v>
      </c>
      <c r="C22" s="115" t="s">
        <v>7</v>
      </c>
      <c r="D22" s="116">
        <f>E22+F22</f>
        <v>515000</v>
      </c>
      <c r="E22" s="117">
        <f>E23</f>
        <v>515000</v>
      </c>
      <c r="F22" s="10">
        <v>0</v>
      </c>
      <c r="G22" s="23">
        <v>0</v>
      </c>
    </row>
    <row r="23" spans="2:7" ht="25.5" customHeight="1" x14ac:dyDescent="0.2">
      <c r="B23" s="118">
        <v>11020200</v>
      </c>
      <c r="C23" s="119" t="s">
        <v>27</v>
      </c>
      <c r="D23" s="30">
        <f>E23+F23</f>
        <v>515000</v>
      </c>
      <c r="E23" s="31">
        <v>515000</v>
      </c>
      <c r="F23" s="10">
        <v>0</v>
      </c>
      <c r="G23" s="23">
        <v>0</v>
      </c>
    </row>
    <row r="24" spans="2:7" ht="26.25" hidden="1" customHeight="1" x14ac:dyDescent="0.25">
      <c r="B24" s="109">
        <v>13000000</v>
      </c>
      <c r="C24" s="110" t="s">
        <v>62</v>
      </c>
      <c r="D24" s="111">
        <f>E24+F24</f>
        <v>0</v>
      </c>
      <c r="E24" s="112">
        <f>E28+E25+E30</f>
        <v>0</v>
      </c>
      <c r="F24" s="10">
        <v>0</v>
      </c>
      <c r="G24" s="113">
        <v>0</v>
      </c>
    </row>
    <row r="25" spans="2:7" s="122" customFormat="1" ht="24.75" hidden="1" customHeight="1" x14ac:dyDescent="0.25">
      <c r="B25" s="17">
        <v>13010000</v>
      </c>
      <c r="C25" s="7" t="s">
        <v>144</v>
      </c>
      <c r="D25" s="111">
        <f>D27+D26</f>
        <v>0</v>
      </c>
      <c r="E25" s="112">
        <f>E27+E26</f>
        <v>0</v>
      </c>
      <c r="F25" s="120">
        <f>F27</f>
        <v>0</v>
      </c>
      <c r="G25" s="121">
        <f>G27</f>
        <v>0</v>
      </c>
    </row>
    <row r="26" spans="2:7" ht="38.25" hidden="1" customHeight="1" x14ac:dyDescent="0.2">
      <c r="B26" s="18">
        <v>13010100</v>
      </c>
      <c r="C26" s="6" t="s">
        <v>253</v>
      </c>
      <c r="D26" s="30">
        <f>E26</f>
        <v>0</v>
      </c>
      <c r="E26" s="31"/>
      <c r="F26" s="10"/>
      <c r="G26" s="113"/>
    </row>
    <row r="27" spans="2:7" ht="63.75" hidden="1" x14ac:dyDescent="0.2">
      <c r="B27" s="18">
        <v>13010200</v>
      </c>
      <c r="C27" s="6" t="s">
        <v>143</v>
      </c>
      <c r="D27" s="30">
        <f>E27</f>
        <v>0</v>
      </c>
      <c r="E27" s="31"/>
      <c r="F27" s="10"/>
      <c r="G27" s="113"/>
    </row>
    <row r="28" spans="2:7" ht="25.5" hidden="1" customHeight="1" x14ac:dyDescent="0.2">
      <c r="B28" s="114">
        <v>13030000</v>
      </c>
      <c r="C28" s="115" t="s">
        <v>359</v>
      </c>
      <c r="D28" s="116">
        <f>E28+F28</f>
        <v>0</v>
      </c>
      <c r="E28" s="117">
        <f>E29</f>
        <v>0</v>
      </c>
      <c r="F28" s="10">
        <v>0</v>
      </c>
      <c r="G28" s="23">
        <v>0</v>
      </c>
    </row>
    <row r="29" spans="2:7" ht="39.75" hidden="1" customHeight="1" x14ac:dyDescent="0.2">
      <c r="B29" s="118">
        <v>13030100</v>
      </c>
      <c r="C29" s="119" t="s">
        <v>362</v>
      </c>
      <c r="D29" s="30">
        <f>E29</f>
        <v>0</v>
      </c>
      <c r="E29" s="31"/>
      <c r="F29" s="10"/>
      <c r="G29" s="23"/>
    </row>
    <row r="30" spans="2:7" s="122" customFormat="1" ht="25.5" hidden="1" customHeight="1" x14ac:dyDescent="0.2">
      <c r="B30" s="114">
        <v>13040000</v>
      </c>
      <c r="C30" s="115" t="s">
        <v>325</v>
      </c>
      <c r="D30" s="116">
        <f>D31</f>
        <v>0</v>
      </c>
      <c r="E30" s="117">
        <f>E31</f>
        <v>0</v>
      </c>
      <c r="F30" s="120">
        <f>F31</f>
        <v>0</v>
      </c>
      <c r="G30" s="123">
        <f>G31</f>
        <v>0</v>
      </c>
    </row>
    <row r="31" spans="2:7" ht="38.25" hidden="1" customHeight="1" x14ac:dyDescent="0.2">
      <c r="B31" s="124">
        <v>13040100</v>
      </c>
      <c r="C31" s="24" t="s">
        <v>221</v>
      </c>
      <c r="D31" s="30">
        <f>E31+F31</f>
        <v>0</v>
      </c>
      <c r="E31" s="31"/>
      <c r="F31" s="10"/>
      <c r="G31" s="23"/>
    </row>
    <row r="32" spans="2:7" ht="13.5" customHeight="1" x14ac:dyDescent="0.25">
      <c r="B32" s="109">
        <v>14000000</v>
      </c>
      <c r="C32" s="110" t="s">
        <v>56</v>
      </c>
      <c r="D32" s="111">
        <f>E32+F32</f>
        <v>1300000</v>
      </c>
      <c r="E32" s="112">
        <f>E37+E35+E33</f>
        <v>1300000</v>
      </c>
      <c r="F32" s="10">
        <v>0</v>
      </c>
      <c r="G32" s="23">
        <v>0</v>
      </c>
    </row>
    <row r="33" spans="2:7" ht="25.5" hidden="1" x14ac:dyDescent="0.2">
      <c r="B33" s="114">
        <v>14020000</v>
      </c>
      <c r="C33" s="19" t="s">
        <v>71</v>
      </c>
      <c r="D33" s="116">
        <f>E33+F33</f>
        <v>0</v>
      </c>
      <c r="E33" s="117">
        <f>E34</f>
        <v>0</v>
      </c>
      <c r="F33" s="10">
        <f>F34</f>
        <v>0</v>
      </c>
      <c r="G33" s="23">
        <f>G34</f>
        <v>0</v>
      </c>
    </row>
    <row r="34" spans="2:7" ht="13.5" hidden="1" customHeight="1" x14ac:dyDescent="0.2">
      <c r="B34" s="118">
        <v>14021900</v>
      </c>
      <c r="C34" s="119" t="s">
        <v>72</v>
      </c>
      <c r="D34" s="30">
        <f>E34+F34</f>
        <v>0</v>
      </c>
      <c r="E34" s="31"/>
      <c r="F34" s="10">
        <v>0</v>
      </c>
      <c r="G34" s="23">
        <v>0</v>
      </c>
    </row>
    <row r="35" spans="2:7" ht="27.75" hidden="1" customHeight="1" x14ac:dyDescent="0.2">
      <c r="B35" s="114">
        <v>14030000</v>
      </c>
      <c r="C35" s="19" t="s">
        <v>73</v>
      </c>
      <c r="D35" s="116">
        <f>D36</f>
        <v>0</v>
      </c>
      <c r="E35" s="117">
        <f>E36</f>
        <v>0</v>
      </c>
      <c r="F35" s="10">
        <f>F36</f>
        <v>0</v>
      </c>
      <c r="G35" s="23">
        <f>G36</f>
        <v>0</v>
      </c>
    </row>
    <row r="36" spans="2:7" ht="13.5" hidden="1" customHeight="1" x14ac:dyDescent="0.2">
      <c r="B36" s="118">
        <v>14031900</v>
      </c>
      <c r="C36" s="119" t="s">
        <v>72</v>
      </c>
      <c r="D36" s="30">
        <f t="shared" ref="D36:D41" si="0">E36+F36</f>
        <v>0</v>
      </c>
      <c r="E36" s="31"/>
      <c r="F36" s="10">
        <v>0</v>
      </c>
      <c r="G36" s="23">
        <v>0</v>
      </c>
    </row>
    <row r="37" spans="2:7" s="122" customFormat="1" ht="36.75" customHeight="1" x14ac:dyDescent="0.2">
      <c r="B37" s="114">
        <v>14040000</v>
      </c>
      <c r="C37" s="115" t="s">
        <v>57</v>
      </c>
      <c r="D37" s="116">
        <f t="shared" si="0"/>
        <v>1300000</v>
      </c>
      <c r="E37" s="117">
        <f>E38+E39</f>
        <v>1300000</v>
      </c>
      <c r="F37" s="120">
        <v>0</v>
      </c>
      <c r="G37" s="123">
        <v>0</v>
      </c>
    </row>
    <row r="38" spans="2:7" s="122" customFormat="1" ht="105.75" customHeight="1" x14ac:dyDescent="0.2">
      <c r="B38" s="124">
        <v>14040100</v>
      </c>
      <c r="C38" s="119" t="s">
        <v>360</v>
      </c>
      <c r="D38" s="125">
        <f t="shared" si="0"/>
        <v>1300000</v>
      </c>
      <c r="E38" s="126">
        <v>1300000</v>
      </c>
      <c r="F38" s="120"/>
      <c r="G38" s="123"/>
    </row>
    <row r="39" spans="2:7" s="122" customFormat="1" ht="63.75" hidden="1" x14ac:dyDescent="0.2">
      <c r="B39" s="314">
        <v>14040200</v>
      </c>
      <c r="C39" s="315" t="s">
        <v>361</v>
      </c>
      <c r="D39" s="316">
        <f t="shared" si="0"/>
        <v>0</v>
      </c>
      <c r="E39" s="317"/>
      <c r="F39" s="318"/>
      <c r="G39" s="123"/>
    </row>
    <row r="40" spans="2:7" s="122" customFormat="1" ht="40.5" customHeight="1" x14ac:dyDescent="0.25">
      <c r="B40" s="109">
        <v>18000000</v>
      </c>
      <c r="C40" s="110" t="s">
        <v>363</v>
      </c>
      <c r="D40" s="111">
        <f t="shared" si="0"/>
        <v>450000</v>
      </c>
      <c r="E40" s="112">
        <f>E41+E54+E52</f>
        <v>450000</v>
      </c>
      <c r="F40" s="120">
        <v>0</v>
      </c>
      <c r="G40" s="23">
        <v>0</v>
      </c>
    </row>
    <row r="41" spans="2:7" s="122" customFormat="1" ht="15" customHeight="1" x14ac:dyDescent="0.2">
      <c r="B41" s="114">
        <v>18010000</v>
      </c>
      <c r="C41" s="115" t="s">
        <v>42</v>
      </c>
      <c r="D41" s="116">
        <f t="shared" si="0"/>
        <v>450000</v>
      </c>
      <c r="E41" s="127">
        <f>SUM(E42:E51)</f>
        <v>450000</v>
      </c>
      <c r="F41" s="120">
        <f>SUM(F42:F49)</f>
        <v>0</v>
      </c>
      <c r="G41" s="123">
        <f>SUM(G42:G49)</f>
        <v>0</v>
      </c>
    </row>
    <row r="42" spans="2:7" ht="50.25" hidden="1" customHeight="1" x14ac:dyDescent="0.2">
      <c r="B42" s="118">
        <v>18010100</v>
      </c>
      <c r="C42" s="119" t="s">
        <v>364</v>
      </c>
      <c r="D42" s="30">
        <f t="shared" ref="D42:D56" si="1">E42+F42</f>
        <v>0</v>
      </c>
      <c r="E42" s="31"/>
      <c r="F42" s="10">
        <v>0</v>
      </c>
      <c r="G42" s="23">
        <v>0</v>
      </c>
    </row>
    <row r="43" spans="2:7" ht="51" hidden="1" customHeight="1" x14ac:dyDescent="0.2">
      <c r="B43" s="118">
        <v>18010200</v>
      </c>
      <c r="C43" s="119" t="s">
        <v>365</v>
      </c>
      <c r="D43" s="30">
        <f t="shared" si="1"/>
        <v>0</v>
      </c>
      <c r="E43" s="31"/>
      <c r="F43" s="10">
        <v>0</v>
      </c>
      <c r="G43" s="23">
        <v>0</v>
      </c>
    </row>
    <row r="44" spans="2:7" ht="51.75" hidden="1" customHeight="1" x14ac:dyDescent="0.2">
      <c r="B44" s="118">
        <v>18010300</v>
      </c>
      <c r="C44" s="119" t="s">
        <v>366</v>
      </c>
      <c r="D44" s="30">
        <f t="shared" si="1"/>
        <v>0</v>
      </c>
      <c r="E44" s="31"/>
      <c r="F44" s="10">
        <v>0</v>
      </c>
      <c r="G44" s="23">
        <v>0</v>
      </c>
    </row>
    <row r="45" spans="2:7" ht="51" hidden="1" customHeight="1" x14ac:dyDescent="0.2">
      <c r="B45" s="118">
        <v>18010400</v>
      </c>
      <c r="C45" s="119" t="s">
        <v>367</v>
      </c>
      <c r="D45" s="30">
        <f t="shared" si="1"/>
        <v>0</v>
      </c>
      <c r="E45" s="31"/>
      <c r="F45" s="10">
        <v>0</v>
      </c>
      <c r="G45" s="23">
        <v>0</v>
      </c>
    </row>
    <row r="46" spans="2:7" ht="14.25" hidden="1" customHeight="1" x14ac:dyDescent="0.2">
      <c r="B46" s="118">
        <v>18010500</v>
      </c>
      <c r="C46" s="119" t="s">
        <v>22</v>
      </c>
      <c r="D46" s="30">
        <f t="shared" si="1"/>
        <v>0</v>
      </c>
      <c r="E46" s="31"/>
      <c r="F46" s="10">
        <v>0</v>
      </c>
      <c r="G46" s="23">
        <v>0</v>
      </c>
    </row>
    <row r="47" spans="2:7" ht="14.25" customHeight="1" x14ac:dyDescent="0.2">
      <c r="B47" s="118">
        <v>18010600</v>
      </c>
      <c r="C47" s="119" t="s">
        <v>23</v>
      </c>
      <c r="D47" s="30">
        <f t="shared" si="1"/>
        <v>450000</v>
      </c>
      <c r="E47" s="31">
        <v>450000</v>
      </c>
      <c r="F47" s="10">
        <v>0</v>
      </c>
      <c r="G47" s="23">
        <v>0</v>
      </c>
    </row>
    <row r="48" spans="2:7" ht="14.25" hidden="1" customHeight="1" x14ac:dyDescent="0.2">
      <c r="B48" s="118">
        <v>18010700</v>
      </c>
      <c r="C48" s="119" t="s">
        <v>24</v>
      </c>
      <c r="D48" s="30">
        <f t="shared" si="1"/>
        <v>0</v>
      </c>
      <c r="E48" s="31"/>
      <c r="F48" s="10">
        <v>0</v>
      </c>
      <c r="G48" s="23">
        <v>0</v>
      </c>
    </row>
    <row r="49" spans="2:7" ht="14.25" hidden="1" customHeight="1" x14ac:dyDescent="0.2">
      <c r="B49" s="118">
        <v>18010900</v>
      </c>
      <c r="C49" s="119" t="s">
        <v>25</v>
      </c>
      <c r="D49" s="30">
        <f t="shared" si="1"/>
        <v>0</v>
      </c>
      <c r="E49" s="31"/>
      <c r="F49" s="10">
        <v>0</v>
      </c>
      <c r="G49" s="23">
        <v>0</v>
      </c>
    </row>
    <row r="50" spans="2:7" ht="14.25" hidden="1" customHeight="1" x14ac:dyDescent="0.2">
      <c r="B50" s="118">
        <v>18011000</v>
      </c>
      <c r="C50" s="119" t="s">
        <v>299</v>
      </c>
      <c r="D50" s="30">
        <f t="shared" si="1"/>
        <v>0</v>
      </c>
      <c r="E50" s="31"/>
      <c r="F50" s="128"/>
      <c r="G50" s="129"/>
    </row>
    <row r="51" spans="2:7" ht="14.25" hidden="1" customHeight="1" x14ac:dyDescent="0.2">
      <c r="B51" s="118">
        <v>18011100</v>
      </c>
      <c r="C51" s="119" t="s">
        <v>58</v>
      </c>
      <c r="D51" s="30">
        <f t="shared" si="1"/>
        <v>0</v>
      </c>
      <c r="E51" s="31"/>
      <c r="F51" s="128">
        <v>0</v>
      </c>
      <c r="G51" s="129">
        <v>0</v>
      </c>
    </row>
    <row r="52" spans="2:7" s="122" customFormat="1" ht="14.25" hidden="1" customHeight="1" x14ac:dyDescent="0.2">
      <c r="B52" s="20">
        <v>18030000</v>
      </c>
      <c r="C52" s="8" t="s">
        <v>145</v>
      </c>
      <c r="D52" s="116">
        <f>E52</f>
        <v>0</v>
      </c>
      <c r="E52" s="117">
        <f>E53</f>
        <v>0</v>
      </c>
      <c r="F52" s="130">
        <v>0</v>
      </c>
      <c r="G52" s="131">
        <v>0</v>
      </c>
    </row>
    <row r="53" spans="2:7" ht="24.75" hidden="1" customHeight="1" x14ac:dyDescent="0.2">
      <c r="B53" s="21">
        <v>18030100</v>
      </c>
      <c r="C53" s="9" t="s">
        <v>146</v>
      </c>
      <c r="D53" s="30">
        <f>E53</f>
        <v>0</v>
      </c>
      <c r="E53" s="31"/>
      <c r="F53" s="128">
        <v>0</v>
      </c>
      <c r="G53" s="129">
        <v>0</v>
      </c>
    </row>
    <row r="54" spans="2:7" s="122" customFormat="1" hidden="1" x14ac:dyDescent="0.2">
      <c r="B54" s="114">
        <v>18050000</v>
      </c>
      <c r="C54" s="132" t="s">
        <v>28</v>
      </c>
      <c r="D54" s="116">
        <f>E54+F54</f>
        <v>0</v>
      </c>
      <c r="E54" s="117">
        <f>SUM(E55:E57)</f>
        <v>0</v>
      </c>
      <c r="F54" s="130">
        <f>SUM(F55:F56)</f>
        <v>0</v>
      </c>
      <c r="G54" s="131">
        <f>SUM(G55:G56)</f>
        <v>0</v>
      </c>
    </row>
    <row r="55" spans="2:7" s="122" customFormat="1" ht="13.5" hidden="1" customHeight="1" x14ac:dyDescent="0.2">
      <c r="B55" s="118">
        <v>18050300</v>
      </c>
      <c r="C55" s="133" t="s">
        <v>29</v>
      </c>
      <c r="D55" s="30">
        <f t="shared" si="1"/>
        <v>0</v>
      </c>
      <c r="E55" s="31"/>
      <c r="F55" s="10">
        <v>0</v>
      </c>
      <c r="G55" s="23">
        <v>0</v>
      </c>
    </row>
    <row r="56" spans="2:7" s="122" customFormat="1" hidden="1" x14ac:dyDescent="0.2">
      <c r="B56" s="118">
        <v>18050400</v>
      </c>
      <c r="C56" s="133" t="s">
        <v>30</v>
      </c>
      <c r="D56" s="30">
        <f t="shared" si="1"/>
        <v>0</v>
      </c>
      <c r="E56" s="31"/>
      <c r="F56" s="10">
        <v>0</v>
      </c>
      <c r="G56" s="23">
        <v>0</v>
      </c>
    </row>
    <row r="57" spans="2:7" s="122" customFormat="1" ht="63.75" hidden="1" x14ac:dyDescent="0.2">
      <c r="B57" s="21">
        <v>18050500</v>
      </c>
      <c r="C57" s="14" t="s">
        <v>368</v>
      </c>
      <c r="D57" s="30">
        <f>E57</f>
        <v>0</v>
      </c>
      <c r="E57" s="31"/>
      <c r="F57" s="128"/>
      <c r="G57" s="23"/>
    </row>
    <row r="58" spans="2:7" s="122" customFormat="1" ht="13.5" hidden="1" x14ac:dyDescent="0.25">
      <c r="B58" s="109">
        <v>19000000</v>
      </c>
      <c r="C58" s="110" t="s">
        <v>31</v>
      </c>
      <c r="D58" s="111">
        <f t="shared" ref="D58:D71" si="2">E58+F58</f>
        <v>0</v>
      </c>
      <c r="E58" s="112">
        <f>E59</f>
        <v>0</v>
      </c>
      <c r="F58" s="112">
        <f>F59</f>
        <v>0</v>
      </c>
      <c r="G58" s="23">
        <v>0</v>
      </c>
    </row>
    <row r="59" spans="2:7" s="122" customFormat="1" hidden="1" x14ac:dyDescent="0.2">
      <c r="B59" s="114">
        <v>19010000</v>
      </c>
      <c r="C59" s="134" t="s">
        <v>36</v>
      </c>
      <c r="D59" s="116">
        <f t="shared" si="2"/>
        <v>0</v>
      </c>
      <c r="E59" s="117">
        <f>E60</f>
        <v>0</v>
      </c>
      <c r="F59" s="117">
        <f>F60</f>
        <v>0</v>
      </c>
      <c r="G59" s="23">
        <v>0</v>
      </c>
    </row>
    <row r="60" spans="2:7" s="122" customFormat="1" ht="63.75" hidden="1" x14ac:dyDescent="0.2">
      <c r="B60" s="135">
        <v>19010100</v>
      </c>
      <c r="C60" s="136" t="s">
        <v>369</v>
      </c>
      <c r="D60" s="137">
        <f t="shared" si="2"/>
        <v>0</v>
      </c>
      <c r="E60" s="138">
        <v>0</v>
      </c>
      <c r="F60" s="392"/>
      <c r="G60" s="139"/>
    </row>
    <row r="61" spans="2:7" ht="15.75" x14ac:dyDescent="0.25">
      <c r="B61" s="140">
        <v>20000000</v>
      </c>
      <c r="C61" s="141" t="s">
        <v>8</v>
      </c>
      <c r="D61" s="142">
        <f t="shared" si="2"/>
        <v>479748</v>
      </c>
      <c r="E61" s="143">
        <f>E62+E71+E81+E86</f>
        <v>479748</v>
      </c>
      <c r="F61" s="554">
        <f>F86+F81+F71+F62</f>
        <v>0</v>
      </c>
      <c r="G61" s="23">
        <f>G86</f>
        <v>0</v>
      </c>
    </row>
    <row r="62" spans="2:7" s="147" customFormat="1" ht="27" x14ac:dyDescent="0.25">
      <c r="B62" s="301">
        <v>21000000</v>
      </c>
      <c r="C62" s="16" t="s">
        <v>151</v>
      </c>
      <c r="D62" s="144">
        <f t="shared" si="2"/>
        <v>475068</v>
      </c>
      <c r="E62" s="112">
        <f>E64+E63</f>
        <v>475068</v>
      </c>
      <c r="F62" s="145">
        <f>F64+F70</f>
        <v>0</v>
      </c>
      <c r="G62" s="146"/>
    </row>
    <row r="63" spans="2:7" s="147" customFormat="1" ht="42" customHeight="1" x14ac:dyDescent="0.25">
      <c r="B63" s="18">
        <v>21010300</v>
      </c>
      <c r="C63" s="6" t="s">
        <v>319</v>
      </c>
      <c r="D63" s="30">
        <f t="shared" si="2"/>
        <v>430000</v>
      </c>
      <c r="E63" s="31">
        <v>430000</v>
      </c>
      <c r="F63" s="145"/>
      <c r="G63" s="146"/>
    </row>
    <row r="64" spans="2:7" ht="13.5" x14ac:dyDescent="0.25">
      <c r="B64" s="109">
        <v>21080000</v>
      </c>
      <c r="C64" s="110" t="s">
        <v>13</v>
      </c>
      <c r="D64" s="111">
        <f t="shared" si="2"/>
        <v>45068</v>
      </c>
      <c r="E64" s="112">
        <f>E67+E68+E65+E69+E66</f>
        <v>45068</v>
      </c>
      <c r="F64" s="10">
        <v>0</v>
      </c>
      <c r="G64" s="23">
        <v>0</v>
      </c>
    </row>
    <row r="65" spans="2:7" hidden="1" x14ac:dyDescent="0.2">
      <c r="B65" s="118">
        <v>21080500</v>
      </c>
      <c r="C65" s="119" t="s">
        <v>13</v>
      </c>
      <c r="D65" s="30">
        <f t="shared" si="2"/>
        <v>0</v>
      </c>
      <c r="E65" s="31"/>
      <c r="F65" s="10"/>
      <c r="G65" s="23"/>
    </row>
    <row r="66" spans="2:7" s="631" customFormat="1" ht="63.75" x14ac:dyDescent="0.2">
      <c r="B66" s="118">
        <v>21080900</v>
      </c>
      <c r="C66" s="119" t="s">
        <v>540</v>
      </c>
      <c r="D66" s="30">
        <f t="shared" ref="D66" si="3">E66+F66</f>
        <v>68</v>
      </c>
      <c r="E66" s="31">
        <v>68</v>
      </c>
      <c r="F66" s="10"/>
      <c r="G66" s="23"/>
    </row>
    <row r="67" spans="2:7" hidden="1" x14ac:dyDescent="0.2">
      <c r="B67" s="118">
        <v>21081100</v>
      </c>
      <c r="C67" s="119" t="s">
        <v>10</v>
      </c>
      <c r="D67" s="30">
        <f t="shared" si="2"/>
        <v>0</v>
      </c>
      <c r="E67" s="31"/>
      <c r="F67" s="10">
        <v>0</v>
      </c>
      <c r="G67" s="23">
        <v>0</v>
      </c>
    </row>
    <row r="68" spans="2:7" ht="77.25" customHeight="1" x14ac:dyDescent="0.2">
      <c r="B68" s="118">
        <v>21081500</v>
      </c>
      <c r="C68" s="15" t="s">
        <v>370</v>
      </c>
      <c r="D68" s="30">
        <f t="shared" si="2"/>
        <v>45000</v>
      </c>
      <c r="E68" s="31">
        <v>45000</v>
      </c>
      <c r="F68" s="10">
        <v>0</v>
      </c>
      <c r="G68" s="23">
        <v>0</v>
      </c>
    </row>
    <row r="69" spans="2:7" ht="75.75" hidden="1" customHeight="1" x14ac:dyDescent="0.2">
      <c r="B69" s="118">
        <v>21082400</v>
      </c>
      <c r="C69" s="15" t="s">
        <v>300</v>
      </c>
      <c r="D69" s="30">
        <f t="shared" si="2"/>
        <v>0</v>
      </c>
      <c r="E69" s="31"/>
      <c r="F69" s="10"/>
      <c r="G69" s="23"/>
    </row>
    <row r="70" spans="2:7" ht="38.25" hidden="1" x14ac:dyDescent="0.2">
      <c r="B70" s="114">
        <v>21110000</v>
      </c>
      <c r="C70" s="27" t="s">
        <v>258</v>
      </c>
      <c r="D70" s="116">
        <f>E70+F70</f>
        <v>0</v>
      </c>
      <c r="E70" s="117"/>
      <c r="F70" s="120"/>
      <c r="G70" s="123"/>
    </row>
    <row r="71" spans="2:7" ht="27" hidden="1" x14ac:dyDescent="0.25">
      <c r="B71" s="109">
        <v>22000000</v>
      </c>
      <c r="C71" s="110" t="s">
        <v>371</v>
      </c>
      <c r="D71" s="111">
        <f t="shared" si="2"/>
        <v>0</v>
      </c>
      <c r="E71" s="112">
        <f>E78+E72+E77</f>
        <v>0</v>
      </c>
      <c r="F71" s="10">
        <v>0</v>
      </c>
      <c r="G71" s="23">
        <v>0</v>
      </c>
    </row>
    <row r="72" spans="2:7" ht="13.5" hidden="1" x14ac:dyDescent="0.25">
      <c r="B72" s="114">
        <v>22010000</v>
      </c>
      <c r="C72" s="110" t="s">
        <v>63</v>
      </c>
      <c r="D72" s="116">
        <f>D74+D73+D75</f>
        <v>0</v>
      </c>
      <c r="E72" s="117">
        <f>E73+E74+E75</f>
        <v>0</v>
      </c>
      <c r="F72" s="120">
        <v>0</v>
      </c>
      <c r="G72" s="123">
        <v>0</v>
      </c>
    </row>
    <row r="73" spans="2:7" ht="38.25" hidden="1" x14ac:dyDescent="0.2">
      <c r="B73" s="18">
        <v>22010300</v>
      </c>
      <c r="C73" s="6" t="s">
        <v>147</v>
      </c>
      <c r="D73" s="30">
        <f>E73</f>
        <v>0</v>
      </c>
      <c r="E73" s="31"/>
      <c r="F73" s="10"/>
      <c r="G73" s="23"/>
    </row>
    <row r="74" spans="2:7" hidden="1" x14ac:dyDescent="0.2">
      <c r="B74" s="118">
        <v>22012500</v>
      </c>
      <c r="C74" s="119" t="s">
        <v>64</v>
      </c>
      <c r="D74" s="30">
        <f>E74</f>
        <v>0</v>
      </c>
      <c r="E74" s="31"/>
      <c r="F74" s="10">
        <v>0</v>
      </c>
      <c r="G74" s="23">
        <v>0</v>
      </c>
    </row>
    <row r="75" spans="2:7" ht="25.5" hidden="1" x14ac:dyDescent="0.2">
      <c r="B75" s="18">
        <v>22012600</v>
      </c>
      <c r="C75" s="6" t="s">
        <v>148</v>
      </c>
      <c r="D75" s="30">
        <f>E75</f>
        <v>0</v>
      </c>
      <c r="E75" s="31"/>
      <c r="F75" s="10"/>
      <c r="G75" s="23"/>
    </row>
    <row r="76" spans="2:7" ht="40.5" hidden="1" x14ac:dyDescent="0.25">
      <c r="B76" s="434">
        <v>22080000</v>
      </c>
      <c r="C76" s="435" t="s">
        <v>372</v>
      </c>
      <c r="D76" s="436">
        <f>E76</f>
        <v>0</v>
      </c>
      <c r="E76" s="437">
        <f>E77</f>
        <v>0</v>
      </c>
      <c r="F76" s="438">
        <v>0</v>
      </c>
      <c r="G76" s="439">
        <v>0</v>
      </c>
    </row>
    <row r="77" spans="2:7" ht="38.25" hidden="1" x14ac:dyDescent="0.2">
      <c r="B77" s="303">
        <v>22080400</v>
      </c>
      <c r="C77" s="302" t="s">
        <v>254</v>
      </c>
      <c r="D77" s="32">
        <f>E77</f>
        <v>0</v>
      </c>
      <c r="E77" s="33"/>
      <c r="F77" s="25"/>
      <c r="G77" s="26"/>
    </row>
    <row r="78" spans="2:7" ht="13.5" hidden="1" x14ac:dyDescent="0.25">
      <c r="B78" s="114">
        <v>22090000</v>
      </c>
      <c r="C78" s="110" t="s">
        <v>9</v>
      </c>
      <c r="D78" s="116">
        <f>E78+F78</f>
        <v>0</v>
      </c>
      <c r="E78" s="117">
        <f>SUM(E79:E80)</f>
        <v>0</v>
      </c>
      <c r="F78" s="10">
        <v>0</v>
      </c>
      <c r="G78" s="23">
        <v>0</v>
      </c>
    </row>
    <row r="79" spans="2:7" ht="49.5" hidden="1" customHeight="1" x14ac:dyDescent="0.2">
      <c r="B79" s="118">
        <v>22090100</v>
      </c>
      <c r="C79" s="119" t="s">
        <v>20</v>
      </c>
      <c r="D79" s="148">
        <f>E79+F79</f>
        <v>0</v>
      </c>
      <c r="E79" s="126"/>
      <c r="F79" s="10">
        <v>0</v>
      </c>
      <c r="G79" s="23">
        <v>0</v>
      </c>
    </row>
    <row r="80" spans="2:7" ht="37.5" hidden="1" customHeight="1" x14ac:dyDescent="0.2">
      <c r="B80" s="118">
        <v>22090400</v>
      </c>
      <c r="C80" s="119" t="s">
        <v>21</v>
      </c>
      <c r="D80" s="30">
        <f>E80+F80</f>
        <v>0</v>
      </c>
      <c r="E80" s="31"/>
      <c r="F80" s="10">
        <v>0</v>
      </c>
      <c r="G80" s="23">
        <v>0</v>
      </c>
    </row>
    <row r="81" spans="2:7" s="147" customFormat="1" ht="13.5" x14ac:dyDescent="0.25">
      <c r="B81" s="22">
        <v>24000000</v>
      </c>
      <c r="C81" s="11" t="s">
        <v>149</v>
      </c>
      <c r="D81" s="111">
        <f>E81+F81</f>
        <v>4680</v>
      </c>
      <c r="E81" s="112">
        <f>E82</f>
        <v>4680</v>
      </c>
      <c r="F81" s="145">
        <f>F82</f>
        <v>0</v>
      </c>
      <c r="G81" s="146"/>
    </row>
    <row r="82" spans="2:7" ht="13.5" x14ac:dyDescent="0.25">
      <c r="B82" s="17">
        <v>24060000</v>
      </c>
      <c r="C82" s="11" t="s">
        <v>150</v>
      </c>
      <c r="D82" s="116">
        <f>E82+F82</f>
        <v>4680</v>
      </c>
      <c r="E82" s="117">
        <f>E83+E85</f>
        <v>4680</v>
      </c>
      <c r="F82" s="120">
        <f>F83+F84+F85</f>
        <v>0</v>
      </c>
      <c r="G82" s="23"/>
    </row>
    <row r="83" spans="2:7" x14ac:dyDescent="0.2">
      <c r="B83" s="18">
        <v>24060300</v>
      </c>
      <c r="C83" s="5" t="s">
        <v>150</v>
      </c>
      <c r="D83" s="30">
        <f>E83</f>
        <v>4680</v>
      </c>
      <c r="E83" s="31">
        <v>4680</v>
      </c>
      <c r="F83" s="10"/>
      <c r="G83" s="23"/>
    </row>
    <row r="84" spans="2:7" ht="51" hidden="1" x14ac:dyDescent="0.2">
      <c r="B84" s="18">
        <v>24062100</v>
      </c>
      <c r="C84" s="6" t="s">
        <v>152</v>
      </c>
      <c r="D84" s="30">
        <f>E84+F84</f>
        <v>0</v>
      </c>
      <c r="E84" s="31">
        <v>0</v>
      </c>
      <c r="F84" s="10"/>
      <c r="G84" s="23"/>
    </row>
    <row r="85" spans="2:7" ht="126.75" hidden="1" customHeight="1" x14ac:dyDescent="0.2">
      <c r="B85" s="34">
        <v>24062200</v>
      </c>
      <c r="C85" s="6" t="s">
        <v>333</v>
      </c>
      <c r="D85" s="148">
        <f>E85</f>
        <v>0</v>
      </c>
      <c r="E85" s="126"/>
      <c r="F85" s="10"/>
      <c r="G85" s="23"/>
    </row>
    <row r="86" spans="2:7" ht="13.5" hidden="1" x14ac:dyDescent="0.25">
      <c r="B86" s="109">
        <v>25000000</v>
      </c>
      <c r="C86" s="110" t="s">
        <v>11</v>
      </c>
      <c r="D86" s="111">
        <f>E86+F86</f>
        <v>0</v>
      </c>
      <c r="E86" s="112">
        <f t="shared" ref="E86:G87" si="4">E87</f>
        <v>0</v>
      </c>
      <c r="F86" s="293">
        <f t="shared" si="4"/>
        <v>0</v>
      </c>
      <c r="G86" s="146">
        <f t="shared" si="4"/>
        <v>0</v>
      </c>
    </row>
    <row r="87" spans="2:7" s="122" customFormat="1" ht="40.5" hidden="1" x14ac:dyDescent="0.25">
      <c r="B87" s="114">
        <v>25010000</v>
      </c>
      <c r="C87" s="110" t="s">
        <v>32</v>
      </c>
      <c r="D87" s="149">
        <f>E87+F87</f>
        <v>0</v>
      </c>
      <c r="E87" s="117">
        <f t="shared" si="4"/>
        <v>0</v>
      </c>
      <c r="F87" s="149">
        <f t="shared" si="4"/>
        <v>0</v>
      </c>
      <c r="G87" s="123">
        <f t="shared" si="4"/>
        <v>0</v>
      </c>
    </row>
    <row r="88" spans="2:7" ht="25.5" hidden="1" x14ac:dyDescent="0.2">
      <c r="B88" s="118">
        <v>25010100</v>
      </c>
      <c r="C88" s="119" t="s">
        <v>33</v>
      </c>
      <c r="D88" s="30">
        <f>E88+F88</f>
        <v>0</v>
      </c>
      <c r="E88" s="31">
        <v>0</v>
      </c>
      <c r="F88" s="546"/>
      <c r="G88" s="23">
        <v>0</v>
      </c>
    </row>
    <row r="89" spans="2:7" ht="15.75" x14ac:dyDescent="0.25">
      <c r="B89" s="140">
        <v>30000000</v>
      </c>
      <c r="C89" s="141" t="s">
        <v>37</v>
      </c>
      <c r="D89" s="108">
        <f>E89+F89</f>
        <v>190</v>
      </c>
      <c r="E89" s="108">
        <f>E91+E90</f>
        <v>190</v>
      </c>
      <c r="F89" s="152">
        <f>F95+F90</f>
        <v>0</v>
      </c>
      <c r="G89" s="310">
        <f>G95+G90</f>
        <v>0</v>
      </c>
    </row>
    <row r="90" spans="2:7" ht="28.5" customHeight="1" x14ac:dyDescent="0.25">
      <c r="B90" s="109">
        <v>31000000</v>
      </c>
      <c r="C90" s="110" t="s">
        <v>302</v>
      </c>
      <c r="D90" s="144">
        <f>E90+F90</f>
        <v>190</v>
      </c>
      <c r="E90" s="112">
        <f>E91+E93+E94</f>
        <v>190</v>
      </c>
      <c r="F90" s="293">
        <f>G90</f>
        <v>0</v>
      </c>
      <c r="G90" s="294">
        <f>G91+G92+G93+G94</f>
        <v>0</v>
      </c>
    </row>
    <row r="91" spans="2:7" ht="79.5" hidden="1" customHeight="1" x14ac:dyDescent="0.25">
      <c r="B91" s="109">
        <v>31010000</v>
      </c>
      <c r="C91" s="110" t="s">
        <v>255</v>
      </c>
      <c r="D91" s="31">
        <f>E91</f>
        <v>0</v>
      </c>
      <c r="E91" s="31">
        <f>E92</f>
        <v>0</v>
      </c>
      <c r="F91" s="117"/>
      <c r="G91" s="396"/>
    </row>
    <row r="92" spans="2:7" ht="63.75" hidden="1" customHeight="1" x14ac:dyDescent="0.25">
      <c r="B92" s="118">
        <v>31010200</v>
      </c>
      <c r="C92" s="119" t="s">
        <v>373</v>
      </c>
      <c r="D92" s="30">
        <f>E92+F92</f>
        <v>0</v>
      </c>
      <c r="E92" s="31"/>
      <c r="F92" s="150"/>
      <c r="G92" s="151"/>
    </row>
    <row r="93" spans="2:7" ht="27" thickBot="1" x14ac:dyDescent="0.3">
      <c r="B93" s="114">
        <v>31020000</v>
      </c>
      <c r="C93" s="115" t="s">
        <v>320</v>
      </c>
      <c r="D93" s="30">
        <f>E93+F93</f>
        <v>190</v>
      </c>
      <c r="E93" s="31">
        <v>190</v>
      </c>
      <c r="F93" s="150"/>
      <c r="G93" s="151"/>
    </row>
    <row r="94" spans="2:7" ht="41.25" hidden="1" thickBot="1" x14ac:dyDescent="0.3">
      <c r="B94" s="109">
        <v>31030000</v>
      </c>
      <c r="C94" s="110" t="s">
        <v>301</v>
      </c>
      <c r="D94" s="30">
        <f>F94</f>
        <v>0</v>
      </c>
      <c r="E94" s="31"/>
      <c r="F94" s="30">
        <f>G94</f>
        <v>0</v>
      </c>
      <c r="G94" s="324"/>
    </row>
    <row r="95" spans="2:7" ht="27" hidden="1" x14ac:dyDescent="0.25">
      <c r="B95" s="109">
        <v>33000000</v>
      </c>
      <c r="C95" s="110" t="s">
        <v>34</v>
      </c>
      <c r="D95" s="111">
        <f>E95+F95</f>
        <v>0</v>
      </c>
      <c r="E95" s="31">
        <v>0</v>
      </c>
      <c r="F95" s="293">
        <f>F96</f>
        <v>0</v>
      </c>
      <c r="G95" s="294">
        <f>G96</f>
        <v>0</v>
      </c>
    </row>
    <row r="96" spans="2:7" ht="13.5" hidden="1" x14ac:dyDescent="0.25">
      <c r="B96" s="440">
        <v>33010000</v>
      </c>
      <c r="C96" s="441" t="s">
        <v>35</v>
      </c>
      <c r="D96" s="442">
        <f>D97+D98</f>
        <v>0</v>
      </c>
      <c r="E96" s="138">
        <f>E97</f>
        <v>0</v>
      </c>
      <c r="F96" s="443">
        <f>F97+F98</f>
        <v>0</v>
      </c>
      <c r="G96" s="444">
        <f>G97+G98</f>
        <v>0</v>
      </c>
    </row>
    <row r="97" spans="2:7" ht="64.5" hidden="1" customHeight="1" x14ac:dyDescent="0.2">
      <c r="B97" s="118">
        <v>33010100</v>
      </c>
      <c r="C97" s="6" t="s">
        <v>374</v>
      </c>
      <c r="D97" s="30">
        <f>F97+E97</f>
        <v>0</v>
      </c>
      <c r="E97" s="551">
        <v>0</v>
      </c>
      <c r="F97" s="546"/>
      <c r="G97" s="552"/>
    </row>
    <row r="98" spans="2:7" ht="78.75" hidden="1" customHeight="1" thickBot="1" x14ac:dyDescent="0.25">
      <c r="B98" s="547">
        <v>33010200</v>
      </c>
      <c r="C98" s="553" t="s">
        <v>412</v>
      </c>
      <c r="D98" s="30">
        <f>F98+E98</f>
        <v>0</v>
      </c>
      <c r="E98" s="548"/>
      <c r="F98" s="549"/>
      <c r="G98" s="550"/>
    </row>
    <row r="99" spans="2:7" s="295" customFormat="1" ht="30" customHeight="1" thickBot="1" x14ac:dyDescent="0.3">
      <c r="B99" s="445"/>
      <c r="C99" s="447" t="s">
        <v>115</v>
      </c>
      <c r="D99" s="446">
        <f>D14+D61+D89</f>
        <v>9818726</v>
      </c>
      <c r="E99" s="393">
        <f>E14+E61+E89</f>
        <v>9818726</v>
      </c>
      <c r="F99" s="393">
        <f>F14+F61+F89</f>
        <v>0</v>
      </c>
      <c r="G99" s="394">
        <f>G14+G61+G89</f>
        <v>0</v>
      </c>
    </row>
    <row r="100" spans="2:7" ht="15.75" x14ac:dyDescent="0.25">
      <c r="B100" s="319">
        <v>40000000</v>
      </c>
      <c r="C100" s="702" t="s">
        <v>14</v>
      </c>
      <c r="D100" s="703">
        <f>E100+F100</f>
        <v>164030</v>
      </c>
      <c r="E100" s="704">
        <f>E101</f>
        <v>164030</v>
      </c>
      <c r="F100" s="703">
        <f>F101</f>
        <v>0</v>
      </c>
      <c r="G100" s="705">
        <f>G101</f>
        <v>0</v>
      </c>
    </row>
    <row r="101" spans="2:7" ht="17.25" customHeight="1" x14ac:dyDescent="0.25">
      <c r="B101" s="114">
        <v>41000000</v>
      </c>
      <c r="C101" s="115" t="s">
        <v>38</v>
      </c>
      <c r="D101" s="116">
        <f>F101+E101</f>
        <v>164030</v>
      </c>
      <c r="E101" s="116">
        <f>E102+E111+E110</f>
        <v>164030</v>
      </c>
      <c r="F101" s="127">
        <f>F102+F108+F111</f>
        <v>0</v>
      </c>
      <c r="G101" s="386">
        <f>G111+G102</f>
        <v>0</v>
      </c>
    </row>
    <row r="102" spans="2:7" ht="26.25" hidden="1" customHeight="1" x14ac:dyDescent="0.25">
      <c r="B102" s="109">
        <v>41030000</v>
      </c>
      <c r="C102" s="110" t="s">
        <v>293</v>
      </c>
      <c r="D102" s="125">
        <f>D107+D103+D104+D105+D106</f>
        <v>0</v>
      </c>
      <c r="E102" s="153">
        <f>E107+E103+E104+E105+E106</f>
        <v>0</v>
      </c>
      <c r="F102" s="153">
        <f>F104</f>
        <v>0</v>
      </c>
      <c r="G102" s="669">
        <f>G104</f>
        <v>0</v>
      </c>
    </row>
    <row r="103" spans="2:7" ht="48.75" hidden="1" customHeight="1" x14ac:dyDescent="0.2">
      <c r="B103" s="12">
        <v>41033300</v>
      </c>
      <c r="C103" s="119" t="s">
        <v>343</v>
      </c>
      <c r="D103" s="148">
        <f>E103</f>
        <v>0</v>
      </c>
      <c r="E103" s="154"/>
      <c r="F103" s="157"/>
      <c r="G103" s="155"/>
    </row>
    <row r="104" spans="2:7" ht="25.5" hidden="1" x14ac:dyDescent="0.2">
      <c r="B104" s="12">
        <v>41033900</v>
      </c>
      <c r="C104" s="13" t="s">
        <v>508</v>
      </c>
      <c r="D104" s="148">
        <f>E104+F104</f>
        <v>0</v>
      </c>
      <c r="E104" s="154"/>
      <c r="F104" s="429"/>
      <c r="G104" s="674"/>
    </row>
    <row r="105" spans="2:7" ht="38.25" hidden="1" x14ac:dyDescent="0.25">
      <c r="B105" s="628">
        <v>41035400</v>
      </c>
      <c r="C105" s="13" t="s">
        <v>460</v>
      </c>
      <c r="D105" s="148">
        <f>E105</f>
        <v>0</v>
      </c>
      <c r="E105" s="154"/>
      <c r="F105" s="145"/>
      <c r="G105" s="146"/>
    </row>
    <row r="106" spans="2:7" ht="63.75" hidden="1" x14ac:dyDescent="0.25">
      <c r="B106" s="628">
        <v>41036000</v>
      </c>
      <c r="C106" s="13" t="s">
        <v>461</v>
      </c>
      <c r="D106" s="148">
        <f>E106</f>
        <v>0</v>
      </c>
      <c r="E106" s="154"/>
      <c r="F106" s="145"/>
      <c r="G106" s="146"/>
    </row>
    <row r="107" spans="2:7" ht="51" hidden="1" x14ac:dyDescent="0.25">
      <c r="B107" s="628">
        <v>41035100</v>
      </c>
      <c r="C107" s="13" t="s">
        <v>509</v>
      </c>
      <c r="D107" s="148">
        <f>E107</f>
        <v>0</v>
      </c>
      <c r="E107" s="154"/>
      <c r="F107" s="145"/>
      <c r="G107" s="146"/>
    </row>
    <row r="108" spans="2:7" ht="27" x14ac:dyDescent="0.25">
      <c r="B108" s="158">
        <v>41040000</v>
      </c>
      <c r="C108" s="292" t="s">
        <v>298</v>
      </c>
      <c r="D108" s="125">
        <f>D110</f>
        <v>17974</v>
      </c>
      <c r="E108" s="153">
        <f>D108</f>
        <v>17974</v>
      </c>
      <c r="F108" s="293"/>
      <c r="G108" s="294"/>
    </row>
    <row r="109" spans="2:7" ht="63.75" hidden="1" x14ac:dyDescent="0.25">
      <c r="B109" s="12">
        <v>41040200</v>
      </c>
      <c r="C109" s="13" t="s">
        <v>294</v>
      </c>
      <c r="D109" s="156">
        <f>E109+F109</f>
        <v>0</v>
      </c>
      <c r="E109" s="157"/>
      <c r="F109" s="145"/>
      <c r="G109" s="146"/>
    </row>
    <row r="110" spans="2:7" ht="13.5" x14ac:dyDescent="0.25">
      <c r="B110" s="12">
        <v>41040400</v>
      </c>
      <c r="C110" s="13" t="s">
        <v>297</v>
      </c>
      <c r="D110" s="148">
        <f>E110</f>
        <v>17974</v>
      </c>
      <c r="E110" s="154">
        <v>17974</v>
      </c>
      <c r="F110" s="145"/>
      <c r="G110" s="146"/>
    </row>
    <row r="111" spans="2:7" ht="27" customHeight="1" x14ac:dyDescent="0.25">
      <c r="B111" s="158">
        <v>41050000</v>
      </c>
      <c r="C111" s="110" t="s">
        <v>292</v>
      </c>
      <c r="D111" s="125">
        <f>SUM(E111:F111)</f>
        <v>146056</v>
      </c>
      <c r="E111" s="153">
        <f>E113+E114+E115+E117+E118+E112</f>
        <v>146056</v>
      </c>
      <c r="F111" s="326">
        <f>F117+F116</f>
        <v>0</v>
      </c>
      <c r="G111" s="385">
        <f>G117</f>
        <v>0</v>
      </c>
    </row>
    <row r="112" spans="2:7" ht="38.25" hidden="1" customHeight="1" x14ac:dyDescent="0.2">
      <c r="B112" s="397">
        <v>41051000</v>
      </c>
      <c r="C112" s="13" t="s">
        <v>347</v>
      </c>
      <c r="D112" s="389">
        <f>E112</f>
        <v>0</v>
      </c>
      <c r="E112" s="390"/>
      <c r="F112" s="387"/>
      <c r="G112" s="388"/>
    </row>
    <row r="113" spans="2:8" ht="56.25" hidden="1" customHeight="1" x14ac:dyDescent="0.2">
      <c r="B113" s="397">
        <v>41051200</v>
      </c>
      <c r="C113" s="13" t="s">
        <v>279</v>
      </c>
      <c r="D113" s="389">
        <f>E113</f>
        <v>0</v>
      </c>
      <c r="E113" s="390"/>
      <c r="F113" s="387"/>
      <c r="G113" s="388"/>
    </row>
    <row r="114" spans="2:8" ht="57" hidden="1" customHeight="1" x14ac:dyDescent="0.2">
      <c r="B114" s="397">
        <v>41051700</v>
      </c>
      <c r="C114" s="13" t="s">
        <v>223</v>
      </c>
      <c r="D114" s="389">
        <f>E114</f>
        <v>0</v>
      </c>
      <c r="E114" s="390"/>
      <c r="F114" s="387"/>
      <c r="G114" s="388"/>
    </row>
    <row r="115" spans="2:8" ht="20.25" customHeight="1" x14ac:dyDescent="0.2">
      <c r="B115" s="124">
        <v>41053900</v>
      </c>
      <c r="C115" s="414" t="s">
        <v>198</v>
      </c>
      <c r="D115" s="148">
        <f>E115</f>
        <v>67000</v>
      </c>
      <c r="E115" s="154">
        <f>50000+17000</f>
        <v>67000</v>
      </c>
      <c r="F115" s="326"/>
      <c r="G115" s="385"/>
    </row>
    <row r="116" spans="2:8" ht="39" hidden="1" customHeight="1" x14ac:dyDescent="0.2">
      <c r="B116" s="124">
        <v>41051100</v>
      </c>
      <c r="C116" s="119" t="s">
        <v>317</v>
      </c>
      <c r="D116" s="148">
        <f>E116+F116</f>
        <v>0</v>
      </c>
      <c r="E116" s="153"/>
      <c r="F116" s="429"/>
      <c r="G116" s="385"/>
    </row>
    <row r="117" spans="2:8" ht="54.75" hidden="1" customHeight="1" x14ac:dyDescent="0.2">
      <c r="B117" s="118">
        <v>41051400</v>
      </c>
      <c r="C117" s="119" t="s">
        <v>336</v>
      </c>
      <c r="D117" s="148">
        <f>E117+F117</f>
        <v>0</v>
      </c>
      <c r="E117" s="154"/>
      <c r="F117" s="154"/>
      <c r="G117" s="391"/>
    </row>
    <row r="118" spans="2:8" ht="69.75" customHeight="1" thickBot="1" x14ac:dyDescent="0.25">
      <c r="B118" s="706" t="s">
        <v>295</v>
      </c>
      <c r="C118" s="707" t="s">
        <v>296</v>
      </c>
      <c r="D118" s="708">
        <f>E118</f>
        <v>79056</v>
      </c>
      <c r="E118" s="709">
        <v>79056</v>
      </c>
      <c r="F118" s="710"/>
      <c r="G118" s="711"/>
    </row>
    <row r="119" spans="2:8" s="300" customFormat="1" ht="17.25" thickBot="1" x14ac:dyDescent="0.3">
      <c r="B119" s="296"/>
      <c r="C119" s="297" t="s">
        <v>111</v>
      </c>
      <c r="D119" s="298">
        <f>D99+D100</f>
        <v>9982756</v>
      </c>
      <c r="E119" s="299">
        <f>E99+E100</f>
        <v>9982756</v>
      </c>
      <c r="F119" s="311">
        <f>F99+F100</f>
        <v>0</v>
      </c>
      <c r="G119" s="312">
        <f>G99+G100</f>
        <v>0</v>
      </c>
      <c r="H119" s="313"/>
    </row>
    <row r="120" spans="2:8" x14ac:dyDescent="0.2">
      <c r="E120" s="4"/>
      <c r="F120" s="2"/>
      <c r="G120" s="2"/>
    </row>
    <row r="121" spans="2:8" s="28" customFormat="1" ht="18.75" x14ac:dyDescent="0.3">
      <c r="B121" s="28" t="s">
        <v>510</v>
      </c>
      <c r="D121" s="159"/>
      <c r="E121" s="763" t="s">
        <v>511</v>
      </c>
      <c r="F121" s="763"/>
      <c r="G121" s="763"/>
    </row>
    <row r="122" spans="2:8" x14ac:dyDescent="0.2">
      <c r="D122" s="51"/>
      <c r="E122" s="4"/>
      <c r="F122" s="2"/>
      <c r="G122" s="2"/>
    </row>
    <row r="123" spans="2:8" ht="15.75" x14ac:dyDescent="0.25">
      <c r="B123" s="160"/>
      <c r="D123" s="51"/>
      <c r="E123" s="4"/>
      <c r="F123" s="161"/>
      <c r="G123" s="162"/>
    </row>
    <row r="124" spans="2:8" ht="15.75" x14ac:dyDescent="0.25">
      <c r="B124" s="160"/>
      <c r="C124" s="160"/>
      <c r="D124" s="160"/>
      <c r="E124" s="163"/>
      <c r="F124" s="2"/>
      <c r="G124" s="2"/>
    </row>
    <row r="125" spans="2:8" x14ac:dyDescent="0.2">
      <c r="E125" s="164"/>
      <c r="F125" s="2"/>
      <c r="G125" s="2"/>
    </row>
    <row r="126" spans="2:8" x14ac:dyDescent="0.2">
      <c r="E126" s="4"/>
      <c r="F126" s="2"/>
      <c r="G126" s="2"/>
    </row>
    <row r="127" spans="2:8" x14ac:dyDescent="0.2">
      <c r="E127" s="4"/>
      <c r="F127" s="2"/>
      <c r="G127" s="2"/>
    </row>
    <row r="128" spans="2:8" x14ac:dyDescent="0.2">
      <c r="E128" s="4"/>
      <c r="F128" s="2"/>
      <c r="G128" s="2"/>
    </row>
    <row r="129" spans="5:7" x14ac:dyDescent="0.2">
      <c r="E129" s="4"/>
      <c r="F129" s="2"/>
      <c r="G129" s="2"/>
    </row>
    <row r="130" spans="5:7" x14ac:dyDescent="0.2">
      <c r="E130" s="165"/>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x14ac:dyDescent="0.2">
      <c r="E200" s="4"/>
      <c r="F200" s="2"/>
      <c r="G200" s="2"/>
    </row>
    <row r="201" spans="5:7" x14ac:dyDescent="0.2">
      <c r="E201" s="4"/>
      <c r="F201" s="2"/>
      <c r="G201" s="2"/>
    </row>
    <row r="202" spans="5:7" ht="12.75" customHeight="1"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row r="543" spans="5:7" x14ac:dyDescent="0.2">
      <c r="E543" s="4"/>
      <c r="F543" s="2"/>
      <c r="G543" s="2"/>
    </row>
    <row r="544" spans="5:7" x14ac:dyDescent="0.2">
      <c r="E544" s="4"/>
      <c r="F544" s="2"/>
      <c r="G544" s="2"/>
    </row>
  </sheetData>
  <mergeCells count="12">
    <mergeCell ref="E121:G12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78" t="s">
        <v>1</v>
      </c>
      <c r="F1" s="778"/>
      <c r="G1" s="778"/>
    </row>
    <row r="2" spans="2:7" x14ac:dyDescent="0.2">
      <c r="D2" s="764" t="str">
        <f>додаток_1!D2</f>
        <v xml:space="preserve"> до рішення Здолбунівської міської ради</v>
      </c>
      <c r="E2" s="764"/>
      <c r="F2" s="764"/>
      <c r="G2" s="764"/>
    </row>
    <row r="3" spans="2:7" ht="15.75" customHeight="1" x14ac:dyDescent="0.2">
      <c r="D3" s="777" t="str">
        <f>додаток_1!D3</f>
        <v>"Про зміни до бюджету Здолбунівської міської територіальної громади на 2025 рік"</v>
      </c>
      <c r="E3" s="777"/>
      <c r="F3" s="777"/>
      <c r="G3" s="777"/>
    </row>
    <row r="4" spans="2:7" x14ac:dyDescent="0.2">
      <c r="D4" s="764" t="str">
        <f>додаток_1!D4</f>
        <v>від 14 травня 2025 року № 2686</v>
      </c>
      <c r="E4" s="764"/>
      <c r="F4" s="764"/>
      <c r="G4" s="764"/>
    </row>
    <row r="5" spans="2:7" x14ac:dyDescent="0.2">
      <c r="F5" s="36"/>
      <c r="G5" s="36"/>
    </row>
    <row r="8" spans="2:7" ht="15.75" x14ac:dyDescent="0.25">
      <c r="B8" s="765" t="s">
        <v>518</v>
      </c>
      <c r="C8" s="765"/>
      <c r="D8" s="765"/>
      <c r="E8" s="765"/>
      <c r="F8" s="765"/>
      <c r="G8" s="765"/>
    </row>
    <row r="9" spans="2:7" ht="15.75" x14ac:dyDescent="0.25">
      <c r="B9" s="765" t="s">
        <v>356</v>
      </c>
      <c r="C9" s="765"/>
      <c r="D9" s="765"/>
      <c r="E9" s="765"/>
      <c r="F9" s="765"/>
      <c r="G9" s="765"/>
    </row>
    <row r="10" spans="2:7" ht="15.75" x14ac:dyDescent="0.25">
      <c r="B10" s="166"/>
      <c r="C10" s="166"/>
      <c r="D10" s="166"/>
      <c r="E10" s="166"/>
      <c r="F10" s="166"/>
      <c r="G10" s="166"/>
    </row>
    <row r="11" spans="2:7" s="38" customFormat="1" x14ac:dyDescent="0.2">
      <c r="B11" s="779">
        <v>1755900000</v>
      </c>
      <c r="C11" s="779"/>
      <c r="D11" s="170"/>
      <c r="E11" s="170"/>
      <c r="F11" s="170"/>
      <c r="G11" s="170"/>
    </row>
    <row r="12" spans="2:7" s="38" customFormat="1" ht="11.25" x14ac:dyDescent="0.2">
      <c r="B12" s="38" t="s">
        <v>127</v>
      </c>
    </row>
    <row r="13" spans="2:7" ht="13.5" thickBot="1" x14ac:dyDescent="0.25">
      <c r="G13" s="1" t="s">
        <v>12</v>
      </c>
    </row>
    <row r="14" spans="2:7" s="180" customFormat="1" ht="15" x14ac:dyDescent="0.25">
      <c r="B14" s="783" t="s">
        <v>39</v>
      </c>
      <c r="C14" s="785" t="s">
        <v>112</v>
      </c>
      <c r="D14" s="785" t="s">
        <v>108</v>
      </c>
      <c r="E14" s="787" t="s">
        <v>15</v>
      </c>
      <c r="F14" s="789" t="s">
        <v>5</v>
      </c>
      <c r="G14" s="790"/>
    </row>
    <row r="15" spans="2:7" s="180" customFormat="1" ht="43.5" thickBot="1" x14ac:dyDescent="0.3">
      <c r="B15" s="784"/>
      <c r="C15" s="786"/>
      <c r="D15" s="786"/>
      <c r="E15" s="788"/>
      <c r="F15" s="181" t="s">
        <v>109</v>
      </c>
      <c r="G15" s="182" t="s">
        <v>110</v>
      </c>
    </row>
    <row r="16" spans="2:7" s="180" customFormat="1" ht="15.75" thickBot="1" x14ac:dyDescent="0.3">
      <c r="B16" s="183">
        <v>1</v>
      </c>
      <c r="C16" s="183">
        <v>2</v>
      </c>
      <c r="D16" s="183">
        <v>3</v>
      </c>
      <c r="E16" s="183">
        <v>4</v>
      </c>
      <c r="F16" s="184">
        <v>5</v>
      </c>
      <c r="G16" s="185">
        <v>6</v>
      </c>
    </row>
    <row r="17" spans="2:10" s="180" customFormat="1" ht="15.75" thickBot="1" x14ac:dyDescent="0.3">
      <c r="B17" s="791" t="s">
        <v>116</v>
      </c>
      <c r="C17" s="792"/>
      <c r="D17" s="792"/>
      <c r="E17" s="792"/>
      <c r="F17" s="792"/>
      <c r="G17" s="793"/>
    </row>
    <row r="18" spans="2:10" s="180" customFormat="1" ht="15" x14ac:dyDescent="0.25">
      <c r="B18" s="186">
        <v>200000</v>
      </c>
      <c r="C18" s="172" t="s">
        <v>113</v>
      </c>
      <c r="D18" s="172">
        <f>D19</f>
        <v>866508</v>
      </c>
      <c r="E18" s="172">
        <f>E19</f>
        <v>-1935968</v>
      </c>
      <c r="F18" s="528">
        <f>F19</f>
        <v>2802476</v>
      </c>
      <c r="G18" s="172">
        <f>G19</f>
        <v>2802476</v>
      </c>
    </row>
    <row r="19" spans="2:10" s="180" customFormat="1" ht="30" x14ac:dyDescent="0.25">
      <c r="B19" s="187">
        <v>208000</v>
      </c>
      <c r="C19" s="188" t="s">
        <v>315</v>
      </c>
      <c r="D19" s="173">
        <f>D20-D21</f>
        <v>866508</v>
      </c>
      <c r="E19" s="173">
        <f>E20-E21+E22</f>
        <v>-1935968</v>
      </c>
      <c r="F19" s="529">
        <f>F20-F21+F22</f>
        <v>2802476</v>
      </c>
      <c r="G19" s="173">
        <f>G20-G21+G22</f>
        <v>2802476</v>
      </c>
    </row>
    <row r="20" spans="2:10" s="180" customFormat="1" ht="15" x14ac:dyDescent="0.25">
      <c r="B20" s="189">
        <v>208100</v>
      </c>
      <c r="C20" s="188" t="s">
        <v>246</v>
      </c>
      <c r="D20" s="174">
        <f>E20+F20</f>
        <v>2535571.6800000002</v>
      </c>
      <c r="E20" s="175">
        <v>528613.56999999995</v>
      </c>
      <c r="F20" s="530">
        <v>2006958.11</v>
      </c>
      <c r="G20" s="175">
        <v>2006958.11</v>
      </c>
    </row>
    <row r="21" spans="2:10" s="180" customFormat="1" ht="15" x14ac:dyDescent="0.25">
      <c r="B21" s="190">
        <v>208200</v>
      </c>
      <c r="C21" s="174" t="s">
        <v>40</v>
      </c>
      <c r="D21" s="174">
        <f>E21+F21</f>
        <v>1669063.6800000002</v>
      </c>
      <c r="E21" s="175">
        <v>512613.57</v>
      </c>
      <c r="F21" s="530">
        <v>1156450.1100000001</v>
      </c>
      <c r="G21" s="175">
        <v>1156450.1100000001</v>
      </c>
    </row>
    <row r="22" spans="2:10" s="180" customFormat="1" ht="60.75" customHeight="1" x14ac:dyDescent="0.25">
      <c r="B22" s="330">
        <v>208400</v>
      </c>
      <c r="C22" s="188" t="s">
        <v>61</v>
      </c>
      <c r="D22" s="175">
        <f>E22+F22</f>
        <v>0</v>
      </c>
      <c r="E22" s="175">
        <f>-5284229+3321811+10450</f>
        <v>-1951968</v>
      </c>
      <c r="F22" s="530">
        <v>1951968</v>
      </c>
      <c r="G22" s="175">
        <f>F22</f>
        <v>1951968</v>
      </c>
      <c r="J22" s="428"/>
    </row>
    <row r="23" spans="2:10" s="180" customFormat="1" ht="17.25" customHeight="1" thickBot="1" x14ac:dyDescent="0.3">
      <c r="B23" s="191"/>
      <c r="C23" s="192" t="s">
        <v>114</v>
      </c>
      <c r="D23" s="177">
        <f>D18</f>
        <v>866508</v>
      </c>
      <c r="E23" s="177">
        <f>E18</f>
        <v>-1935968</v>
      </c>
      <c r="F23" s="531">
        <f>F18</f>
        <v>2802476</v>
      </c>
      <c r="G23" s="177">
        <f>G18</f>
        <v>2802476</v>
      </c>
    </row>
    <row r="24" spans="2:10" s="180" customFormat="1" ht="17.25" customHeight="1" thickBot="1" x14ac:dyDescent="0.3">
      <c r="B24" s="780" t="s">
        <v>117</v>
      </c>
      <c r="C24" s="781"/>
      <c r="D24" s="781"/>
      <c r="E24" s="781"/>
      <c r="F24" s="781"/>
      <c r="G24" s="782"/>
    </row>
    <row r="25" spans="2:10" s="194" customFormat="1" ht="28.5" x14ac:dyDescent="0.2">
      <c r="B25" s="186">
        <v>600000</v>
      </c>
      <c r="C25" s="193" t="s">
        <v>41</v>
      </c>
      <c r="D25" s="172">
        <f>D26</f>
        <v>866508</v>
      </c>
      <c r="E25" s="172">
        <f>E26</f>
        <v>-1935968</v>
      </c>
      <c r="F25" s="528">
        <f>F26</f>
        <v>2802476</v>
      </c>
      <c r="G25" s="172">
        <f>G26</f>
        <v>2802476</v>
      </c>
    </row>
    <row r="26" spans="2:10" s="194" customFormat="1" ht="12.75" customHeight="1" x14ac:dyDescent="0.2">
      <c r="B26" s="187">
        <v>602000</v>
      </c>
      <c r="C26" s="195" t="s">
        <v>247</v>
      </c>
      <c r="D26" s="173">
        <f>D27-D28</f>
        <v>866508</v>
      </c>
      <c r="E26" s="173">
        <f>E27-E28+E29</f>
        <v>-1935968</v>
      </c>
      <c r="F26" s="529">
        <f>F27-F28+F29</f>
        <v>2802476</v>
      </c>
      <c r="G26" s="173">
        <f>G27-G28+G29</f>
        <v>2802476</v>
      </c>
    </row>
    <row r="27" spans="2:10" s="194" customFormat="1" ht="15" x14ac:dyDescent="0.25">
      <c r="B27" s="189">
        <v>602100</v>
      </c>
      <c r="C27" s="188" t="s">
        <v>246</v>
      </c>
      <c r="D27" s="174">
        <f>E27+F27</f>
        <v>2535571.6800000002</v>
      </c>
      <c r="E27" s="175">
        <v>528613.56999999995</v>
      </c>
      <c r="F27" s="530">
        <f t="shared" ref="F27:G29" si="0">F20</f>
        <v>2006958.11</v>
      </c>
      <c r="G27" s="175">
        <f t="shared" si="0"/>
        <v>2006958.11</v>
      </c>
    </row>
    <row r="28" spans="2:10" s="194" customFormat="1" ht="15" x14ac:dyDescent="0.25">
      <c r="B28" s="190">
        <v>602200</v>
      </c>
      <c r="C28" s="174" t="s">
        <v>40</v>
      </c>
      <c r="D28" s="174">
        <f>E28+F28</f>
        <v>1669063.6800000002</v>
      </c>
      <c r="E28" s="175">
        <v>512613.57</v>
      </c>
      <c r="F28" s="530">
        <f t="shared" si="0"/>
        <v>1156450.1100000001</v>
      </c>
      <c r="G28" s="175">
        <f t="shared" si="0"/>
        <v>1156450.1100000001</v>
      </c>
    </row>
    <row r="29" spans="2:10" s="180" customFormat="1" ht="60.75" customHeight="1" x14ac:dyDescent="0.25">
      <c r="B29" s="190">
        <v>602400</v>
      </c>
      <c r="C29" s="188" t="s">
        <v>61</v>
      </c>
      <c r="D29" s="174">
        <f>E29+F29</f>
        <v>0</v>
      </c>
      <c r="E29" s="175">
        <f>E22</f>
        <v>-1951968</v>
      </c>
      <c r="F29" s="530">
        <f t="shared" si="0"/>
        <v>1951968</v>
      </c>
      <c r="G29" s="175">
        <f t="shared" si="0"/>
        <v>1951968</v>
      </c>
    </row>
    <row r="30" spans="2:10" s="180" customFormat="1" ht="15.75" thickBot="1" x14ac:dyDescent="0.3">
      <c r="B30" s="196"/>
      <c r="C30" s="192" t="s">
        <v>114</v>
      </c>
      <c r="D30" s="179">
        <f>D25</f>
        <v>866508</v>
      </c>
      <c r="E30" s="179">
        <f>E25</f>
        <v>-1935968</v>
      </c>
      <c r="F30" s="532">
        <f>F25</f>
        <v>2802476</v>
      </c>
      <c r="G30" s="179">
        <f>G25</f>
        <v>2802476</v>
      </c>
    </row>
    <row r="35" spans="2:7" s="28" customFormat="1" ht="18.75" x14ac:dyDescent="0.3">
      <c r="B35" s="28" t="s">
        <v>510</v>
      </c>
      <c r="D35" s="159"/>
      <c r="E35" s="763" t="s">
        <v>511</v>
      </c>
      <c r="F35" s="763"/>
      <c r="G35" s="763"/>
    </row>
    <row r="36" spans="2:7" ht="15.75" x14ac:dyDescent="0.25">
      <c r="B36" s="160"/>
      <c r="E36" s="160"/>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view="pageBreakPreview" zoomScale="80" zoomScaleNormal="80" zoomScaleSheetLayoutView="80" workbookViewId="0"/>
  </sheetViews>
  <sheetFormatPr defaultRowHeight="15" x14ac:dyDescent="0.25"/>
  <cols>
    <col min="1" max="1" width="11.140625" style="331" customWidth="1"/>
    <col min="2" max="2" width="12.140625" style="180" customWidth="1"/>
    <col min="3" max="3" width="11.7109375" style="180" customWidth="1"/>
    <col min="4" max="4" width="52.7109375" style="180" customWidth="1"/>
    <col min="5" max="5" width="16.28515625" style="331" customWidth="1"/>
    <col min="6" max="6" width="17.140625" style="331" customWidth="1"/>
    <col min="7" max="7" width="11.7109375" style="331" customWidth="1"/>
    <col min="8" max="8" width="13.85546875" style="331" customWidth="1"/>
    <col min="9" max="9" width="10.28515625" style="331" customWidth="1"/>
    <col min="10" max="10" width="14.7109375" style="331" customWidth="1"/>
    <col min="11" max="11" width="15.5703125" style="331" customWidth="1"/>
    <col min="12" max="12" width="11.7109375" style="331" customWidth="1"/>
    <col min="13" max="13" width="9" style="331" customWidth="1"/>
    <col min="14" max="14" width="12.42578125" style="331" customWidth="1"/>
    <col min="15" max="15" width="14.28515625" style="331" customWidth="1"/>
    <col min="16" max="16" width="16" style="331" customWidth="1"/>
    <col min="17" max="17" width="10.85546875" style="180" bestFit="1" customWidth="1"/>
    <col min="18" max="18" width="13.5703125" style="180" bestFit="1" customWidth="1"/>
    <col min="19" max="16384" width="9.140625" style="180"/>
  </cols>
  <sheetData>
    <row r="1" spans="1:16" x14ac:dyDescent="0.25">
      <c r="K1" s="816" t="s">
        <v>537</v>
      </c>
      <c r="L1" s="816"/>
      <c r="M1" s="816"/>
      <c r="N1" s="816"/>
      <c r="O1" s="816"/>
      <c r="P1" s="816"/>
    </row>
    <row r="2" spans="1:16" x14ac:dyDescent="0.25">
      <c r="C2" s="332"/>
      <c r="K2" s="816" t="str">
        <f>додаток_1!D2</f>
        <v xml:space="preserve"> до рішення Здолбунівської міської ради</v>
      </c>
      <c r="L2" s="816"/>
      <c r="M2" s="816"/>
      <c r="N2" s="816"/>
      <c r="O2" s="816"/>
      <c r="P2" s="816"/>
    </row>
    <row r="3" spans="1:16" ht="30" customHeight="1" x14ac:dyDescent="0.25">
      <c r="K3" s="817" t="str">
        <f>додаток_1!D3</f>
        <v>"Про зміни до бюджету Здолбунівської міської територіальної громади на 2025 рік"</v>
      </c>
      <c r="L3" s="817"/>
      <c r="M3" s="817"/>
      <c r="N3" s="817"/>
      <c r="O3" s="817"/>
      <c r="P3" s="817"/>
    </row>
    <row r="4" spans="1:16" ht="15" customHeight="1" x14ac:dyDescent="0.25">
      <c r="K4" s="816" t="str">
        <f>додаток_1!D4</f>
        <v>від 14 травня 2025 року № 2686</v>
      </c>
      <c r="L4" s="816"/>
      <c r="M4" s="816"/>
      <c r="N4" s="816"/>
      <c r="O4" s="816"/>
      <c r="P4" s="816"/>
    </row>
    <row r="5" spans="1:16" x14ac:dyDescent="0.25">
      <c r="B5" s="818" t="s">
        <v>517</v>
      </c>
      <c r="C5" s="818"/>
      <c r="D5" s="818"/>
      <c r="E5" s="818"/>
      <c r="F5" s="818"/>
      <c r="G5" s="818"/>
      <c r="H5" s="818"/>
      <c r="I5" s="818"/>
      <c r="J5" s="818"/>
      <c r="K5" s="818"/>
      <c r="L5" s="818"/>
      <c r="M5" s="818"/>
      <c r="N5" s="818"/>
      <c r="O5" s="818"/>
      <c r="P5" s="818"/>
    </row>
    <row r="6" spans="1:16" ht="17.25" customHeight="1" x14ac:dyDescent="0.25">
      <c r="B6" s="818" t="s">
        <v>356</v>
      </c>
      <c r="C6" s="818"/>
      <c r="D6" s="818"/>
      <c r="E6" s="818"/>
      <c r="F6" s="818"/>
      <c r="G6" s="818"/>
      <c r="H6" s="818"/>
      <c r="I6" s="818"/>
      <c r="J6" s="818"/>
      <c r="K6" s="818"/>
      <c r="L6" s="818"/>
      <c r="M6" s="818"/>
      <c r="N6" s="818"/>
      <c r="O6" s="818"/>
      <c r="P6" s="818"/>
    </row>
    <row r="7" spans="1:16" x14ac:dyDescent="0.25">
      <c r="A7" s="826">
        <v>1755900000</v>
      </c>
      <c r="B7" s="826"/>
      <c r="C7" s="100"/>
      <c r="D7" s="100"/>
      <c r="E7" s="101"/>
      <c r="F7" s="101"/>
      <c r="G7" s="101"/>
      <c r="H7" s="101"/>
      <c r="I7" s="101"/>
      <c r="J7" s="101"/>
      <c r="K7" s="101"/>
      <c r="L7" s="101"/>
      <c r="M7" s="101"/>
      <c r="N7" s="101"/>
      <c r="O7" s="333"/>
      <c r="P7" s="101"/>
    </row>
    <row r="8" spans="1:16" x14ac:dyDescent="0.25">
      <c r="A8" s="331" t="s">
        <v>132</v>
      </c>
      <c r="B8" s="100"/>
      <c r="C8" s="100"/>
      <c r="D8" s="100"/>
      <c r="E8" s="101"/>
      <c r="F8" s="101"/>
      <c r="G8" s="101"/>
      <c r="H8" s="101"/>
      <c r="I8" s="101"/>
      <c r="J8" s="101"/>
      <c r="K8" s="101"/>
      <c r="L8" s="101"/>
      <c r="M8" s="101"/>
      <c r="N8" s="101"/>
      <c r="O8" s="101"/>
      <c r="P8" s="101"/>
    </row>
    <row r="9" spans="1:16" ht="13.5" customHeight="1" thickBot="1" x14ac:dyDescent="0.3">
      <c r="P9" s="331" t="s">
        <v>19</v>
      </c>
    </row>
    <row r="10" spans="1:16" ht="18" customHeight="1" x14ac:dyDescent="0.25">
      <c r="A10" s="827" t="s">
        <v>128</v>
      </c>
      <c r="B10" s="831" t="s">
        <v>129</v>
      </c>
      <c r="C10" s="806" t="s">
        <v>118</v>
      </c>
      <c r="D10" s="813" t="s">
        <v>130</v>
      </c>
      <c r="E10" s="794" t="s">
        <v>15</v>
      </c>
      <c r="F10" s="795"/>
      <c r="G10" s="795"/>
      <c r="H10" s="795"/>
      <c r="I10" s="812"/>
      <c r="J10" s="794" t="s">
        <v>5</v>
      </c>
      <c r="K10" s="795"/>
      <c r="L10" s="795"/>
      <c r="M10" s="795"/>
      <c r="N10" s="795"/>
      <c r="O10" s="795"/>
      <c r="P10" s="819" t="s">
        <v>0</v>
      </c>
    </row>
    <row r="11" spans="1:16" ht="21" customHeight="1" x14ac:dyDescent="0.25">
      <c r="A11" s="828"/>
      <c r="B11" s="832"/>
      <c r="C11" s="807"/>
      <c r="D11" s="814"/>
      <c r="E11" s="809" t="s">
        <v>109</v>
      </c>
      <c r="F11" s="801" t="s">
        <v>43</v>
      </c>
      <c r="G11" s="822" t="s">
        <v>16</v>
      </c>
      <c r="H11" s="823"/>
      <c r="I11" s="803" t="s">
        <v>44</v>
      </c>
      <c r="J11" s="809" t="s">
        <v>109</v>
      </c>
      <c r="K11" s="798" t="s">
        <v>119</v>
      </c>
      <c r="L11" s="801" t="s">
        <v>43</v>
      </c>
      <c r="M11" s="822" t="s">
        <v>16</v>
      </c>
      <c r="N11" s="823"/>
      <c r="O11" s="824" t="s">
        <v>44</v>
      </c>
      <c r="P11" s="820"/>
    </row>
    <row r="12" spans="1:16" ht="36" customHeight="1" x14ac:dyDescent="0.25">
      <c r="A12" s="828"/>
      <c r="B12" s="832"/>
      <c r="C12" s="807"/>
      <c r="D12" s="814"/>
      <c r="E12" s="810"/>
      <c r="F12" s="801"/>
      <c r="G12" s="798" t="s">
        <v>17</v>
      </c>
      <c r="H12" s="798" t="s">
        <v>18</v>
      </c>
      <c r="I12" s="804"/>
      <c r="J12" s="810"/>
      <c r="K12" s="799"/>
      <c r="L12" s="801"/>
      <c r="M12" s="798" t="s">
        <v>17</v>
      </c>
      <c r="N12" s="796" t="s">
        <v>18</v>
      </c>
      <c r="O12" s="824"/>
      <c r="P12" s="820"/>
    </row>
    <row r="13" spans="1:16" ht="65.25" customHeight="1" thickBot="1" x14ac:dyDescent="0.3">
      <c r="A13" s="829"/>
      <c r="B13" s="833"/>
      <c r="C13" s="808"/>
      <c r="D13" s="815"/>
      <c r="E13" s="811"/>
      <c r="F13" s="802"/>
      <c r="G13" s="800"/>
      <c r="H13" s="800"/>
      <c r="I13" s="805"/>
      <c r="J13" s="830"/>
      <c r="K13" s="800"/>
      <c r="L13" s="802"/>
      <c r="M13" s="800"/>
      <c r="N13" s="797"/>
      <c r="O13" s="825"/>
      <c r="P13" s="821"/>
    </row>
    <row r="14" spans="1:16" ht="15.75" thickBot="1" x14ac:dyDescent="0.3">
      <c r="A14" s="334">
        <v>1</v>
      </c>
      <c r="B14" s="335">
        <v>2</v>
      </c>
      <c r="C14" s="335">
        <v>3</v>
      </c>
      <c r="D14" s="336">
        <v>4</v>
      </c>
      <c r="E14" s="519">
        <v>5</v>
      </c>
      <c r="F14" s="520">
        <v>6</v>
      </c>
      <c r="G14" s="521">
        <v>7</v>
      </c>
      <c r="H14" s="521">
        <v>8</v>
      </c>
      <c r="I14" s="522">
        <v>9</v>
      </c>
      <c r="J14" s="519">
        <v>10</v>
      </c>
      <c r="K14" s="520">
        <v>11</v>
      </c>
      <c r="L14" s="521">
        <v>12</v>
      </c>
      <c r="M14" s="521">
        <v>13</v>
      </c>
      <c r="N14" s="521">
        <v>14</v>
      </c>
      <c r="O14" s="523">
        <v>15</v>
      </c>
      <c r="P14" s="334">
        <v>16</v>
      </c>
    </row>
    <row r="15" spans="1:16" s="160" customFormat="1" ht="20.25" customHeight="1" thickBot="1" x14ac:dyDescent="0.3">
      <c r="A15" s="479" t="s">
        <v>153</v>
      </c>
      <c r="B15" s="480"/>
      <c r="C15" s="481"/>
      <c r="D15" s="473" t="s">
        <v>45</v>
      </c>
      <c r="E15" s="474">
        <f>E16</f>
        <v>5937309</v>
      </c>
      <c r="F15" s="475">
        <f t="shared" ref="F15:P15" si="0">F16</f>
        <v>5937309</v>
      </c>
      <c r="G15" s="475">
        <f t="shared" si="0"/>
        <v>0</v>
      </c>
      <c r="H15" s="475">
        <f t="shared" si="0"/>
        <v>0</v>
      </c>
      <c r="I15" s="525">
        <f t="shared" si="0"/>
        <v>0</v>
      </c>
      <c r="J15" s="474">
        <f t="shared" si="0"/>
        <v>4739309</v>
      </c>
      <c r="K15" s="475">
        <f t="shared" si="0"/>
        <v>4739309</v>
      </c>
      <c r="L15" s="475">
        <f t="shared" si="0"/>
        <v>0</v>
      </c>
      <c r="M15" s="475">
        <f t="shared" si="0"/>
        <v>0</v>
      </c>
      <c r="N15" s="475">
        <f t="shared" si="0"/>
        <v>0</v>
      </c>
      <c r="O15" s="476">
        <f t="shared" si="0"/>
        <v>4739309</v>
      </c>
      <c r="P15" s="518">
        <f t="shared" si="0"/>
        <v>10676618</v>
      </c>
    </row>
    <row r="16" spans="1:16" s="160" customFormat="1" ht="20.25" customHeight="1" thickBot="1" x14ac:dyDescent="0.3">
      <c r="A16" s="482" t="s">
        <v>154</v>
      </c>
      <c r="B16" s="483"/>
      <c r="C16" s="484"/>
      <c r="D16" s="477" t="s">
        <v>45</v>
      </c>
      <c r="E16" s="675">
        <f>E17+E18+E20+E24+E23+E25+E26+E31+E34+E35+E36+E37+E38+E39+E43+E45+E46+E21+E47+E22+E40+E42+E41+E19+E27+E32</f>
        <v>5937309</v>
      </c>
      <c r="F16" s="524">
        <f>F17+F18+F20+F24+F23+F25+F26+F31+F34+F35+F36+F37+F38+F39+F43+F45+F46+F21+F47+F22+F40+F42+F41+F19+F27+F32</f>
        <v>5937309</v>
      </c>
      <c r="G16" s="524">
        <f t="shared" ref="G16:I16" si="1">G17+G18+G20+G24+G23+G25+G26+G31+G34+G35+G36+G37+G38+G39+G43+G45+G46+G21+G47+G22+G40+G42+G41+G19+G27</f>
        <v>0</v>
      </c>
      <c r="H16" s="524">
        <f t="shared" si="1"/>
        <v>0</v>
      </c>
      <c r="I16" s="676">
        <f t="shared" si="1"/>
        <v>0</v>
      </c>
      <c r="J16" s="478">
        <f>J17+J18+J19+J20+J21+J22+J23+J24+J25+J26+J27+J31+J32+J34+J35+J36+J37+J38+J39+J40+J41+J42+J43+J46+J47+J33</f>
        <v>4739309</v>
      </c>
      <c r="K16" s="524">
        <f>K17+K18+K19+K20+K21+K22+K23+K24+K25+K26+K27+K31+K32+K34+K35+K36+K37+K38+K39+K40+K41+K42+K43+K46+K47+K33</f>
        <v>4739309</v>
      </c>
      <c r="L16" s="524">
        <f t="shared" ref="L16:N16" si="2">L17+L18+L19+L20+L21+L22+L23+L24+L25+L26+L27+L31+L32+L34+L35+L36+L37+L38+L39+L40+L41+L42+L43</f>
        <v>0</v>
      </c>
      <c r="M16" s="524">
        <f t="shared" si="2"/>
        <v>0</v>
      </c>
      <c r="N16" s="524">
        <f t="shared" si="2"/>
        <v>0</v>
      </c>
      <c r="O16" s="524">
        <f>O17+O18+O19+O20+O21+O22+O23+O24+O25+O26+O27+O31+O32+O34+O35+O36+O37+O38+O39+O40+O41+O42+O43+O46+O47+O33</f>
        <v>4739309</v>
      </c>
      <c r="P16" s="472">
        <f>P17+P18+P20+P24+P23+P25+P26+P31+P34+P35+P36+P37+P38+P39+P43+P45+P46+P21+P22+P47+P44+P40+P42+P41+P19+P32+P27+P33</f>
        <v>10676618</v>
      </c>
    </row>
    <row r="17" spans="1:18" ht="60.75" customHeight="1" x14ac:dyDescent="0.25">
      <c r="A17" s="496" t="s">
        <v>90</v>
      </c>
      <c r="B17" s="470" t="s">
        <v>74</v>
      </c>
      <c r="C17" s="471" t="s">
        <v>46</v>
      </c>
      <c r="D17" s="500" t="s">
        <v>394</v>
      </c>
      <c r="E17" s="460">
        <f>F17</f>
        <v>690000</v>
      </c>
      <c r="F17" s="418">
        <f>690000</f>
        <v>690000</v>
      </c>
      <c r="G17" s="418"/>
      <c r="H17" s="418"/>
      <c r="I17" s="213"/>
      <c r="J17" s="460"/>
      <c r="K17" s="352"/>
      <c r="L17" s="418"/>
      <c r="M17" s="418"/>
      <c r="N17" s="418"/>
      <c r="O17" s="213"/>
      <c r="P17" s="464">
        <f>E17+J17</f>
        <v>690000</v>
      </c>
      <c r="Q17" s="332"/>
      <c r="R17" s="428"/>
    </row>
    <row r="18" spans="1:18" x14ac:dyDescent="0.25">
      <c r="A18" s="449" t="s">
        <v>91</v>
      </c>
      <c r="B18" s="423" t="s">
        <v>70</v>
      </c>
      <c r="C18" s="337" t="s">
        <v>55</v>
      </c>
      <c r="D18" s="501" t="s">
        <v>85</v>
      </c>
      <c r="E18" s="338">
        <f t="shared" ref="E18:E25" si="3">F18</f>
        <v>10000</v>
      </c>
      <c r="F18" s="339">
        <v>10000</v>
      </c>
      <c r="G18" s="339"/>
      <c r="H18" s="339"/>
      <c r="I18" s="342"/>
      <c r="J18" s="338"/>
      <c r="K18" s="341"/>
      <c r="L18" s="339"/>
      <c r="M18" s="339"/>
      <c r="N18" s="339"/>
      <c r="O18" s="342"/>
      <c r="P18" s="355">
        <f>E18</f>
        <v>10000</v>
      </c>
    </row>
    <row r="19" spans="1:18" ht="30" hidden="1" x14ac:dyDescent="0.25">
      <c r="A19" s="449" t="s">
        <v>377</v>
      </c>
      <c r="B19" s="424">
        <v>3032</v>
      </c>
      <c r="C19" s="337" t="s">
        <v>65</v>
      </c>
      <c r="D19" s="501" t="s">
        <v>378</v>
      </c>
      <c r="E19" s="338">
        <f t="shared" si="3"/>
        <v>0</v>
      </c>
      <c r="F19" s="339"/>
      <c r="G19" s="339"/>
      <c r="H19" s="339"/>
      <c r="I19" s="342"/>
      <c r="J19" s="338"/>
      <c r="K19" s="341"/>
      <c r="L19" s="339"/>
      <c r="M19" s="339"/>
      <c r="N19" s="339"/>
      <c r="O19" s="342"/>
      <c r="P19" s="355">
        <f>E19</f>
        <v>0</v>
      </c>
    </row>
    <row r="20" spans="1:18" ht="45" hidden="1" x14ac:dyDescent="0.25">
      <c r="A20" s="449" t="s">
        <v>92</v>
      </c>
      <c r="B20" s="424">
        <v>3033</v>
      </c>
      <c r="C20" s="337" t="s">
        <v>65</v>
      </c>
      <c r="D20" s="501" t="s">
        <v>66</v>
      </c>
      <c r="E20" s="338">
        <f t="shared" si="3"/>
        <v>0</v>
      </c>
      <c r="F20" s="339"/>
      <c r="G20" s="339"/>
      <c r="H20" s="339"/>
      <c r="I20" s="342"/>
      <c r="J20" s="338"/>
      <c r="K20" s="341"/>
      <c r="L20" s="339"/>
      <c r="M20" s="339"/>
      <c r="N20" s="339"/>
      <c r="O20" s="342"/>
      <c r="P20" s="355">
        <f t="shared" ref="P20:P24" si="4">E20+J20</f>
        <v>0</v>
      </c>
      <c r="Q20" s="332"/>
    </row>
    <row r="21" spans="1:18" ht="30" hidden="1" x14ac:dyDescent="0.25">
      <c r="A21" s="449" t="s">
        <v>226</v>
      </c>
      <c r="B21" s="424">
        <v>3035</v>
      </c>
      <c r="C21" s="337" t="s">
        <v>65</v>
      </c>
      <c r="D21" s="501" t="s">
        <v>379</v>
      </c>
      <c r="E21" s="338">
        <f>F21</f>
        <v>0</v>
      </c>
      <c r="F21" s="339"/>
      <c r="G21" s="339"/>
      <c r="H21" s="339"/>
      <c r="I21" s="342"/>
      <c r="J21" s="338"/>
      <c r="K21" s="341"/>
      <c r="L21" s="339"/>
      <c r="M21" s="339"/>
      <c r="N21" s="339"/>
      <c r="O21" s="342"/>
      <c r="P21" s="355">
        <f t="shared" si="4"/>
        <v>0</v>
      </c>
    </row>
    <row r="22" spans="1:18" ht="60" x14ac:dyDescent="0.25">
      <c r="A22" s="487" t="s">
        <v>287</v>
      </c>
      <c r="B22" s="425">
        <v>3104</v>
      </c>
      <c r="C22" s="448" t="s">
        <v>285</v>
      </c>
      <c r="D22" s="502" t="s">
        <v>286</v>
      </c>
      <c r="E22" s="338">
        <f>F22</f>
        <v>0</v>
      </c>
      <c r="F22" s="340"/>
      <c r="G22" s="339"/>
      <c r="H22" s="339"/>
      <c r="I22" s="347"/>
      <c r="J22" s="338">
        <f>K22</f>
        <v>1100000</v>
      </c>
      <c r="K22" s="341">
        <f>O22</f>
        <v>1100000</v>
      </c>
      <c r="L22" s="339"/>
      <c r="M22" s="339"/>
      <c r="N22" s="339"/>
      <c r="O22" s="342">
        <v>1100000</v>
      </c>
      <c r="P22" s="355">
        <f>E22+J22</f>
        <v>1100000</v>
      </c>
    </row>
    <row r="23" spans="1:18" ht="30" hidden="1" x14ac:dyDescent="0.25">
      <c r="A23" s="449" t="s">
        <v>344</v>
      </c>
      <c r="B23" s="423" t="s">
        <v>345</v>
      </c>
      <c r="C23" s="337" t="s">
        <v>178</v>
      </c>
      <c r="D23" s="503" t="s">
        <v>346</v>
      </c>
      <c r="E23" s="461">
        <f>F23</f>
        <v>0</v>
      </c>
      <c r="F23" s="340"/>
      <c r="G23" s="339"/>
      <c r="H23" s="339"/>
      <c r="I23" s="342"/>
      <c r="J23" s="466"/>
      <c r="K23" s="415"/>
      <c r="L23" s="416"/>
      <c r="M23" s="416"/>
      <c r="N23" s="416"/>
      <c r="O23" s="467"/>
      <c r="P23" s="355">
        <f>E23+J23</f>
        <v>0</v>
      </c>
    </row>
    <row r="24" spans="1:18" ht="93" hidden="1" customHeight="1" x14ac:dyDescent="0.25">
      <c r="A24" s="487" t="s">
        <v>283</v>
      </c>
      <c r="B24" s="425">
        <v>3160</v>
      </c>
      <c r="C24" s="343" t="s">
        <v>67</v>
      </c>
      <c r="D24" s="502" t="s">
        <v>282</v>
      </c>
      <c r="E24" s="338">
        <f t="shared" si="3"/>
        <v>0</v>
      </c>
      <c r="F24" s="339"/>
      <c r="G24" s="344"/>
      <c r="H24" s="344"/>
      <c r="I24" s="347"/>
      <c r="J24" s="451"/>
      <c r="K24" s="346"/>
      <c r="L24" s="344"/>
      <c r="M24" s="344"/>
      <c r="N24" s="344"/>
      <c r="O24" s="347"/>
      <c r="P24" s="355">
        <f t="shared" si="4"/>
        <v>0</v>
      </c>
    </row>
    <row r="25" spans="1:18" ht="30" x14ac:dyDescent="0.25">
      <c r="A25" s="449" t="s">
        <v>124</v>
      </c>
      <c r="B25" s="423" t="s">
        <v>102</v>
      </c>
      <c r="C25" s="337" t="s">
        <v>48</v>
      </c>
      <c r="D25" s="501" t="s">
        <v>103</v>
      </c>
      <c r="E25" s="460">
        <f t="shared" si="3"/>
        <v>50000</v>
      </c>
      <c r="F25" s="419">
        <v>50000</v>
      </c>
      <c r="G25" s="418"/>
      <c r="H25" s="418"/>
      <c r="I25" s="213"/>
      <c r="J25" s="338"/>
      <c r="K25" s="341"/>
      <c r="L25" s="339"/>
      <c r="M25" s="339"/>
      <c r="N25" s="339"/>
      <c r="O25" s="342"/>
      <c r="P25" s="355">
        <f t="shared" ref="P25:P30" si="5">E25+J25</f>
        <v>50000</v>
      </c>
    </row>
    <row r="26" spans="1:18" hidden="1" x14ac:dyDescent="0.25">
      <c r="A26" s="449" t="s">
        <v>125</v>
      </c>
      <c r="B26" s="423" t="s">
        <v>104</v>
      </c>
      <c r="C26" s="337" t="s">
        <v>51</v>
      </c>
      <c r="D26" s="501" t="s">
        <v>105</v>
      </c>
      <c r="E26" s="338">
        <f>F26</f>
        <v>0</v>
      </c>
      <c r="F26" s="340"/>
      <c r="G26" s="339"/>
      <c r="H26" s="339"/>
      <c r="I26" s="342"/>
      <c r="J26" s="338"/>
      <c r="K26" s="341"/>
      <c r="L26" s="339"/>
      <c r="M26" s="339"/>
      <c r="N26" s="339"/>
      <c r="O26" s="342"/>
      <c r="P26" s="355">
        <f t="shared" si="5"/>
        <v>0</v>
      </c>
      <c r="Q26" s="332"/>
    </row>
    <row r="27" spans="1:18" s="194" customFormat="1" ht="36.75" customHeight="1" x14ac:dyDescent="0.2">
      <c r="A27" s="449" t="s">
        <v>399</v>
      </c>
      <c r="B27" s="508" t="s">
        <v>400</v>
      </c>
      <c r="C27" s="450"/>
      <c r="D27" s="509" t="s">
        <v>401</v>
      </c>
      <c r="E27" s="353">
        <f>E28+E29+E30</f>
        <v>1913487</v>
      </c>
      <c r="F27" s="75">
        <f>F28+F29+F30</f>
        <v>1913487</v>
      </c>
      <c r="G27" s="75"/>
      <c r="H27" s="75"/>
      <c r="I27" s="359"/>
      <c r="J27" s="353"/>
      <c r="K27" s="75"/>
      <c r="L27" s="75"/>
      <c r="M27" s="75"/>
      <c r="N27" s="75"/>
      <c r="O27" s="359"/>
      <c r="P27" s="355">
        <f>E27+J27</f>
        <v>1913487</v>
      </c>
      <c r="Q27" s="360"/>
    </row>
    <row r="28" spans="1:18" s="358" customFormat="1" ht="37.5" customHeight="1" x14ac:dyDescent="0.25">
      <c r="A28" s="510" t="s">
        <v>138</v>
      </c>
      <c r="B28" s="511" t="s">
        <v>139</v>
      </c>
      <c r="C28" s="512" t="s">
        <v>49</v>
      </c>
      <c r="D28" s="513" t="s">
        <v>140</v>
      </c>
      <c r="E28" s="451">
        <f t="shared" ref="E28:E34" si="6">F28</f>
        <v>1886537</v>
      </c>
      <c r="F28" s="345">
        <f>1034652+851885</f>
        <v>1886537</v>
      </c>
      <c r="G28" s="344"/>
      <c r="H28" s="344"/>
      <c r="I28" s="347"/>
      <c r="J28" s="451"/>
      <c r="K28" s="346"/>
      <c r="L28" s="344"/>
      <c r="M28" s="344"/>
      <c r="N28" s="344"/>
      <c r="O28" s="347"/>
      <c r="P28" s="465">
        <f t="shared" si="5"/>
        <v>1886537</v>
      </c>
    </row>
    <row r="29" spans="1:18" s="358" customFormat="1" ht="29.25" customHeight="1" x14ac:dyDescent="0.25">
      <c r="A29" s="510" t="s">
        <v>192</v>
      </c>
      <c r="B29" s="511" t="s">
        <v>193</v>
      </c>
      <c r="C29" s="512" t="s">
        <v>49</v>
      </c>
      <c r="D29" s="513" t="s">
        <v>194</v>
      </c>
      <c r="E29" s="451">
        <f t="shared" si="6"/>
        <v>86950</v>
      </c>
      <c r="F29" s="345">
        <f>76500+10450</f>
        <v>86950</v>
      </c>
      <c r="G29" s="344"/>
      <c r="H29" s="344"/>
      <c r="I29" s="347"/>
      <c r="J29" s="451"/>
      <c r="K29" s="346"/>
      <c r="L29" s="344"/>
      <c r="M29" s="344"/>
      <c r="N29" s="344"/>
      <c r="O29" s="347"/>
      <c r="P29" s="465">
        <f t="shared" si="5"/>
        <v>86950</v>
      </c>
    </row>
    <row r="30" spans="1:18" s="358" customFormat="1" ht="30" x14ac:dyDescent="0.25">
      <c r="A30" s="510" t="s">
        <v>290</v>
      </c>
      <c r="B30" s="511" t="s">
        <v>289</v>
      </c>
      <c r="C30" s="512" t="s">
        <v>49</v>
      </c>
      <c r="D30" s="513" t="s">
        <v>291</v>
      </c>
      <c r="E30" s="451">
        <f t="shared" si="6"/>
        <v>-60000</v>
      </c>
      <c r="F30" s="344">
        <f>-60000</f>
        <v>-60000</v>
      </c>
      <c r="G30" s="344"/>
      <c r="H30" s="344"/>
      <c r="I30" s="347"/>
      <c r="J30" s="451"/>
      <c r="K30" s="346"/>
      <c r="L30" s="344"/>
      <c r="M30" s="344"/>
      <c r="N30" s="344"/>
      <c r="O30" s="347"/>
      <c r="P30" s="465">
        <f t="shared" si="5"/>
        <v>-60000</v>
      </c>
    </row>
    <row r="31" spans="1:18" ht="24.75" customHeight="1" x14ac:dyDescent="0.25">
      <c r="A31" s="449" t="s">
        <v>93</v>
      </c>
      <c r="B31" s="423" t="s">
        <v>78</v>
      </c>
      <c r="C31" s="337" t="s">
        <v>49</v>
      </c>
      <c r="D31" s="724" t="s">
        <v>79</v>
      </c>
      <c r="E31" s="462">
        <f t="shared" si="6"/>
        <v>2103400</v>
      </c>
      <c r="F31" s="348">
        <f>-51600+300000+200000+600000+650000+6000+99000+150000+150000</f>
        <v>2103400</v>
      </c>
      <c r="G31" s="339"/>
      <c r="H31" s="348"/>
      <c r="I31" s="420"/>
      <c r="J31" s="338"/>
      <c r="K31" s="341"/>
      <c r="L31" s="339"/>
      <c r="M31" s="339"/>
      <c r="N31" s="339"/>
      <c r="O31" s="342"/>
      <c r="P31" s="355">
        <f>E31+J31</f>
        <v>2103400</v>
      </c>
    </row>
    <row r="32" spans="1:18" ht="106.5" customHeight="1" x14ac:dyDescent="0.25">
      <c r="A32" s="449" t="s">
        <v>514</v>
      </c>
      <c r="B32" s="423" t="s">
        <v>512</v>
      </c>
      <c r="C32" s="337" t="s">
        <v>273</v>
      </c>
      <c r="D32" s="501" t="s">
        <v>513</v>
      </c>
      <c r="E32" s="462">
        <f t="shared" si="6"/>
        <v>254422</v>
      </c>
      <c r="F32" s="348">
        <v>254422</v>
      </c>
      <c r="G32" s="339"/>
      <c r="H32" s="348"/>
      <c r="I32" s="420"/>
      <c r="J32" s="338"/>
      <c r="K32" s="341"/>
      <c r="L32" s="339"/>
      <c r="M32" s="339"/>
      <c r="N32" s="339"/>
      <c r="O32" s="342"/>
      <c r="P32" s="355">
        <f>E32+J32</f>
        <v>254422</v>
      </c>
    </row>
    <row r="33" spans="1:16" ht="33" customHeight="1" x14ac:dyDescent="0.25">
      <c r="A33" s="449" t="s">
        <v>380</v>
      </c>
      <c r="B33" s="423" t="s">
        <v>381</v>
      </c>
      <c r="C33" s="337" t="s">
        <v>273</v>
      </c>
      <c r="D33" s="501" t="s">
        <v>527</v>
      </c>
      <c r="E33" s="462"/>
      <c r="F33" s="348"/>
      <c r="G33" s="339"/>
      <c r="H33" s="348"/>
      <c r="I33" s="420"/>
      <c r="J33" s="338">
        <f>K33</f>
        <v>3026759</v>
      </c>
      <c r="K33" s="341">
        <f>O33</f>
        <v>3026759</v>
      </c>
      <c r="L33" s="339"/>
      <c r="M33" s="339"/>
      <c r="N33" s="339"/>
      <c r="O33" s="342">
        <f>113754+113754+2799251</f>
        <v>3026759</v>
      </c>
      <c r="P33" s="355">
        <f>E33+J33</f>
        <v>3026759</v>
      </c>
    </row>
    <row r="34" spans="1:16" hidden="1" x14ac:dyDescent="0.25">
      <c r="A34" s="449" t="s">
        <v>94</v>
      </c>
      <c r="B34" s="424">
        <v>7130</v>
      </c>
      <c r="C34" s="337" t="s">
        <v>54</v>
      </c>
      <c r="D34" s="501" t="s">
        <v>68</v>
      </c>
      <c r="E34" s="338">
        <f t="shared" si="6"/>
        <v>0</v>
      </c>
      <c r="F34" s="339"/>
      <c r="G34" s="339"/>
      <c r="H34" s="339"/>
      <c r="I34" s="342"/>
      <c r="J34" s="338"/>
      <c r="K34" s="341"/>
      <c r="L34" s="339"/>
      <c r="M34" s="339"/>
      <c r="N34" s="339"/>
      <c r="O34" s="342"/>
      <c r="P34" s="355">
        <f>E34+J34</f>
        <v>0</v>
      </c>
    </row>
    <row r="35" spans="1:16" ht="30" hidden="1" x14ac:dyDescent="0.25">
      <c r="A35" s="449" t="s">
        <v>95</v>
      </c>
      <c r="B35" s="424">
        <v>7350</v>
      </c>
      <c r="C35" s="337" t="s">
        <v>84</v>
      </c>
      <c r="D35" s="501" t="s">
        <v>83</v>
      </c>
      <c r="E35" s="451"/>
      <c r="F35" s="344"/>
      <c r="G35" s="344"/>
      <c r="H35" s="344"/>
      <c r="I35" s="347"/>
      <c r="J35" s="338">
        <f>K35</f>
        <v>0</v>
      </c>
      <c r="K35" s="341">
        <f>O35</f>
        <v>0</v>
      </c>
      <c r="L35" s="339"/>
      <c r="M35" s="339"/>
      <c r="N35" s="339"/>
      <c r="O35" s="342"/>
      <c r="P35" s="355">
        <f>J35</f>
        <v>0</v>
      </c>
    </row>
    <row r="36" spans="1:16" ht="45" x14ac:dyDescent="0.25">
      <c r="A36" s="449" t="s">
        <v>96</v>
      </c>
      <c r="B36" s="424">
        <v>7461</v>
      </c>
      <c r="C36" s="337" t="s">
        <v>81</v>
      </c>
      <c r="D36" s="501" t="s">
        <v>82</v>
      </c>
      <c r="E36" s="338">
        <f>F36</f>
        <v>500000</v>
      </c>
      <c r="F36" s="339">
        <f>-48773+548773</f>
        <v>500000</v>
      </c>
      <c r="G36" s="339"/>
      <c r="H36" s="339"/>
      <c r="I36" s="342"/>
      <c r="J36" s="338"/>
      <c r="K36" s="341"/>
      <c r="L36" s="339"/>
      <c r="M36" s="339"/>
      <c r="N36" s="339"/>
      <c r="O36" s="342"/>
      <c r="P36" s="355">
        <f>E36+J36</f>
        <v>500000</v>
      </c>
    </row>
    <row r="37" spans="1:16" ht="24" customHeight="1" x14ac:dyDescent="0.25">
      <c r="A37" s="449" t="s">
        <v>97</v>
      </c>
      <c r="B37" s="424">
        <v>7670</v>
      </c>
      <c r="C37" s="337" t="s">
        <v>53</v>
      </c>
      <c r="D37" s="501" t="s">
        <v>69</v>
      </c>
      <c r="E37" s="451"/>
      <c r="F37" s="344"/>
      <c r="G37" s="344"/>
      <c r="H37" s="344"/>
      <c r="I37" s="347"/>
      <c r="J37" s="338">
        <f>K37</f>
        <v>362550</v>
      </c>
      <c r="K37" s="341">
        <f>O37</f>
        <v>362550</v>
      </c>
      <c r="L37" s="339"/>
      <c r="M37" s="339"/>
      <c r="N37" s="339"/>
      <c r="O37" s="342">
        <f>373000-10450</f>
        <v>362550</v>
      </c>
      <c r="P37" s="355">
        <f>J37</f>
        <v>362550</v>
      </c>
    </row>
    <row r="38" spans="1:16" ht="30" hidden="1" x14ac:dyDescent="0.25">
      <c r="A38" s="449" t="s">
        <v>98</v>
      </c>
      <c r="B38" s="424">
        <v>7680</v>
      </c>
      <c r="C38" s="337" t="s">
        <v>53</v>
      </c>
      <c r="D38" s="501" t="s">
        <v>80</v>
      </c>
      <c r="E38" s="338">
        <f>F38</f>
        <v>0</v>
      </c>
      <c r="F38" s="339"/>
      <c r="G38" s="344"/>
      <c r="H38" s="344"/>
      <c r="I38" s="347"/>
      <c r="J38" s="338"/>
      <c r="K38" s="341"/>
      <c r="L38" s="339"/>
      <c r="M38" s="339"/>
      <c r="N38" s="339"/>
      <c r="O38" s="342"/>
      <c r="P38" s="355">
        <f t="shared" ref="P38:P42" si="7">E38+J38</f>
        <v>0</v>
      </c>
    </row>
    <row r="39" spans="1:16" ht="26.25" hidden="1" customHeight="1" x14ac:dyDescent="0.25">
      <c r="A39" s="449" t="s">
        <v>101</v>
      </c>
      <c r="B39" s="424">
        <v>7693</v>
      </c>
      <c r="C39" s="337" t="s">
        <v>53</v>
      </c>
      <c r="D39" s="501" t="s">
        <v>100</v>
      </c>
      <c r="E39" s="338">
        <f>F39</f>
        <v>0</v>
      </c>
      <c r="F39" s="339"/>
      <c r="G39" s="339"/>
      <c r="H39" s="339"/>
      <c r="I39" s="342"/>
      <c r="J39" s="338"/>
      <c r="K39" s="341"/>
      <c r="L39" s="339"/>
      <c r="M39" s="339"/>
      <c r="N39" s="339"/>
      <c r="O39" s="342"/>
      <c r="P39" s="355">
        <f t="shared" si="7"/>
        <v>0</v>
      </c>
    </row>
    <row r="40" spans="1:16" ht="36.75" hidden="1" customHeight="1" x14ac:dyDescent="0.25">
      <c r="A40" s="449" t="s">
        <v>274</v>
      </c>
      <c r="B40" s="424">
        <v>8110</v>
      </c>
      <c r="C40" s="337" t="s">
        <v>276</v>
      </c>
      <c r="D40" s="501" t="s">
        <v>275</v>
      </c>
      <c r="E40" s="338">
        <f>F40</f>
        <v>0</v>
      </c>
      <c r="F40" s="339"/>
      <c r="G40" s="339"/>
      <c r="H40" s="339"/>
      <c r="I40" s="342"/>
      <c r="J40" s="338"/>
      <c r="K40" s="341"/>
      <c r="L40" s="339"/>
      <c r="M40" s="339"/>
      <c r="N40" s="339"/>
      <c r="O40" s="342"/>
      <c r="P40" s="355">
        <f t="shared" si="7"/>
        <v>0</v>
      </c>
    </row>
    <row r="41" spans="1:16" ht="30" hidden="1" x14ac:dyDescent="0.25">
      <c r="A41" s="449" t="s">
        <v>280</v>
      </c>
      <c r="B41" s="424">
        <v>8220</v>
      </c>
      <c r="C41" s="337" t="s">
        <v>229</v>
      </c>
      <c r="D41" s="501" t="s">
        <v>281</v>
      </c>
      <c r="E41" s="338">
        <f>F41</f>
        <v>0</v>
      </c>
      <c r="F41" s="339"/>
      <c r="G41" s="339"/>
      <c r="H41" s="339"/>
      <c r="I41" s="342"/>
      <c r="J41" s="338"/>
      <c r="K41" s="341"/>
      <c r="L41" s="339"/>
      <c r="M41" s="339"/>
      <c r="N41" s="339"/>
      <c r="O41" s="342"/>
      <c r="P41" s="355">
        <f t="shared" si="7"/>
        <v>0</v>
      </c>
    </row>
    <row r="42" spans="1:16" hidden="1" x14ac:dyDescent="0.25">
      <c r="A42" s="449" t="s">
        <v>277</v>
      </c>
      <c r="B42" s="424">
        <v>8240</v>
      </c>
      <c r="C42" s="337" t="s">
        <v>229</v>
      </c>
      <c r="D42" s="501" t="s">
        <v>278</v>
      </c>
      <c r="E42" s="338">
        <f>F42</f>
        <v>0</v>
      </c>
      <c r="F42" s="339"/>
      <c r="G42" s="339"/>
      <c r="H42" s="339"/>
      <c r="I42" s="342"/>
      <c r="J42" s="338"/>
      <c r="K42" s="341"/>
      <c r="L42" s="339"/>
      <c r="M42" s="339"/>
      <c r="N42" s="339"/>
      <c r="O42" s="342"/>
      <c r="P42" s="355">
        <f t="shared" si="7"/>
        <v>0</v>
      </c>
    </row>
    <row r="43" spans="1:16" hidden="1" x14ac:dyDescent="0.25">
      <c r="A43" s="449" t="s">
        <v>99</v>
      </c>
      <c r="B43" s="424">
        <v>8340</v>
      </c>
      <c r="C43" s="337" t="s">
        <v>86</v>
      </c>
      <c r="D43" s="501" t="s">
        <v>87</v>
      </c>
      <c r="E43" s="451"/>
      <c r="F43" s="344"/>
      <c r="G43" s="344"/>
      <c r="H43" s="344"/>
      <c r="I43" s="347"/>
      <c r="J43" s="338">
        <f>L43+O43</f>
        <v>0</v>
      </c>
      <c r="K43" s="341"/>
      <c r="L43" s="339"/>
      <c r="M43" s="339"/>
      <c r="N43" s="339"/>
      <c r="O43" s="342"/>
      <c r="P43" s="355">
        <f>J43+E43</f>
        <v>0</v>
      </c>
    </row>
    <row r="44" spans="1:16" ht="73.5" hidden="1" customHeight="1" x14ac:dyDescent="0.25">
      <c r="A44" s="449" t="s">
        <v>248</v>
      </c>
      <c r="B44" s="424">
        <v>9730</v>
      </c>
      <c r="C44" s="337" t="s">
        <v>70</v>
      </c>
      <c r="D44" s="501" t="s">
        <v>249</v>
      </c>
      <c r="E44" s="514"/>
      <c r="F44" s="515"/>
      <c r="G44" s="515"/>
      <c r="H44" s="515"/>
      <c r="I44" s="516"/>
      <c r="J44" s="460">
        <f>K44</f>
        <v>0</v>
      </c>
      <c r="K44" s="352">
        <f>O44</f>
        <v>0</v>
      </c>
      <c r="L44" s="418"/>
      <c r="M44" s="418"/>
      <c r="N44" s="418"/>
      <c r="O44" s="213"/>
      <c r="P44" s="356">
        <f>J44</f>
        <v>0</v>
      </c>
    </row>
    <row r="45" spans="1:16" ht="30" hidden="1" x14ac:dyDescent="0.25">
      <c r="A45" s="449" t="s">
        <v>126</v>
      </c>
      <c r="B45" s="424">
        <v>9740</v>
      </c>
      <c r="C45" s="349" t="s">
        <v>70</v>
      </c>
      <c r="D45" s="501" t="s">
        <v>106</v>
      </c>
      <c r="E45" s="338"/>
      <c r="F45" s="339"/>
      <c r="G45" s="339"/>
      <c r="H45" s="339"/>
      <c r="I45" s="342"/>
      <c r="J45" s="338">
        <f>O45</f>
        <v>0</v>
      </c>
      <c r="K45" s="350"/>
      <c r="L45" s="339"/>
      <c r="M45" s="339"/>
      <c r="N45" s="339"/>
      <c r="O45" s="342"/>
      <c r="P45" s="356">
        <f>E45+J45</f>
        <v>0</v>
      </c>
    </row>
    <row r="46" spans="1:16" s="331" customFormat="1" x14ac:dyDescent="0.25">
      <c r="A46" s="449" t="s">
        <v>222</v>
      </c>
      <c r="B46" s="424">
        <v>9770</v>
      </c>
      <c r="C46" s="349" t="s">
        <v>70</v>
      </c>
      <c r="D46" s="501" t="s">
        <v>198</v>
      </c>
      <c r="E46" s="338">
        <f>F46</f>
        <v>16000</v>
      </c>
      <c r="F46" s="351">
        <v>16000</v>
      </c>
      <c r="G46" s="339"/>
      <c r="H46" s="339"/>
      <c r="I46" s="342"/>
      <c r="J46" s="338">
        <f>K46</f>
        <v>0</v>
      </c>
      <c r="K46" s="341">
        <f>O46</f>
        <v>0</v>
      </c>
      <c r="L46" s="339"/>
      <c r="M46" s="339"/>
      <c r="N46" s="339"/>
      <c r="O46" s="342">
        <f>додаток_4!E78</f>
        <v>0</v>
      </c>
      <c r="P46" s="356">
        <f>E46+J46</f>
        <v>16000</v>
      </c>
    </row>
    <row r="47" spans="1:16" s="331" customFormat="1" ht="48" customHeight="1" thickBot="1" x14ac:dyDescent="0.3">
      <c r="A47" s="738" t="s">
        <v>224</v>
      </c>
      <c r="B47" s="739">
        <v>9800</v>
      </c>
      <c r="C47" s="740" t="s">
        <v>70</v>
      </c>
      <c r="D47" s="741" t="s">
        <v>225</v>
      </c>
      <c r="E47" s="455">
        <f>F47</f>
        <v>400000</v>
      </c>
      <c r="F47" s="422">
        <f>додаток_4!E66</f>
        <v>400000</v>
      </c>
      <c r="G47" s="422"/>
      <c r="H47" s="422"/>
      <c r="I47" s="463"/>
      <c r="J47" s="455">
        <f>K47</f>
        <v>250000</v>
      </c>
      <c r="K47" s="422">
        <f>O47</f>
        <v>250000</v>
      </c>
      <c r="L47" s="422"/>
      <c r="M47" s="422"/>
      <c r="N47" s="422"/>
      <c r="O47" s="463">
        <f>додаток_4!E89</f>
        <v>250000</v>
      </c>
      <c r="P47" s="468">
        <f>E47+J47</f>
        <v>650000</v>
      </c>
    </row>
    <row r="48" spans="1:16" ht="29.25" thickBot="1" x14ac:dyDescent="0.3">
      <c r="A48" s="526" t="s">
        <v>155</v>
      </c>
      <c r="B48" s="485"/>
      <c r="C48" s="486"/>
      <c r="D48" s="527" t="s">
        <v>157</v>
      </c>
      <c r="E48" s="375">
        <f>E49</f>
        <v>2031479</v>
      </c>
      <c r="F48" s="376">
        <f>F49</f>
        <v>2031479</v>
      </c>
      <c r="G48" s="376">
        <f t="shared" ref="G48:P48" si="8">G49</f>
        <v>86400</v>
      </c>
      <c r="H48" s="376">
        <f t="shared" si="8"/>
        <v>67974</v>
      </c>
      <c r="I48" s="377">
        <f t="shared" si="8"/>
        <v>0</v>
      </c>
      <c r="J48" s="375">
        <f t="shared" si="8"/>
        <v>-1936833</v>
      </c>
      <c r="K48" s="376">
        <f t="shared" si="8"/>
        <v>-1936833</v>
      </c>
      <c r="L48" s="376">
        <f t="shared" si="8"/>
        <v>0</v>
      </c>
      <c r="M48" s="376">
        <f t="shared" si="8"/>
        <v>0</v>
      </c>
      <c r="N48" s="376">
        <f t="shared" si="8"/>
        <v>0</v>
      </c>
      <c r="O48" s="377">
        <f t="shared" si="8"/>
        <v>-1936833</v>
      </c>
      <c r="P48" s="379">
        <f t="shared" si="8"/>
        <v>94646</v>
      </c>
    </row>
    <row r="49" spans="1:17" ht="29.25" thickBot="1" x14ac:dyDescent="0.3">
      <c r="A49" s="526" t="s">
        <v>156</v>
      </c>
      <c r="B49" s="485"/>
      <c r="C49" s="486"/>
      <c r="D49" s="700" t="s">
        <v>157</v>
      </c>
      <c r="E49" s="375">
        <f>E50+E51+E52+E53+E55+E56+E57+E58+E74+E75+E77+E78+E79+E80+E81+E82+E83+E86+E87+E63+E61+E76+E71+E65</f>
        <v>2031479</v>
      </c>
      <c r="F49" s="81">
        <f>F50+F51+F52+F53+F55+F56+F57+F58+F74+F75+F77+F78+F79+F80+F81+F82+F83+F86+F87+F63+F61+F76+F71+F65</f>
        <v>2031479</v>
      </c>
      <c r="G49" s="81">
        <f>G50+G51+G52+G53+G55+G56+G57+G58+G74+G75+G77+G78+G79+G80+G81+G82+G83+G86+G87+G63+G61+G76+G71+G65</f>
        <v>86400</v>
      </c>
      <c r="H49" s="81">
        <f>H50+H51+H52+H53+H55+H56+H57+H58+H74+H75+H77+H78+H79+H80+H81+H82+H83+H86+H87+H63+H61+H76+H71+H65</f>
        <v>67974</v>
      </c>
      <c r="I49" s="732">
        <f>I50+I51+I52+I53+I55+I56+I57+I58+I74+I75+I77+I78+I79+I80+I81+I82+I83+I86+I87+I63+I61+I76+I71+I65</f>
        <v>0</v>
      </c>
      <c r="J49" s="375">
        <f>J50+J51+J52+J53+J55+J56+J57+J58+J74+J75+J77+J78+J79+J80+J81+J82+J83+J86+J87+J62+J61+J76+J71+J65+J68</f>
        <v>-1936833</v>
      </c>
      <c r="K49" s="81">
        <f t="shared" ref="K49:O49" si="9">K50+K51+K52+K53+K55+K56+K57+K58+K74+K75+K77+K78+K79+K80+K81+K82+K83+K86+K87+K62+K61+K76+K71+K65+K68</f>
        <v>-1936833</v>
      </c>
      <c r="L49" s="81">
        <f t="shared" si="9"/>
        <v>0</v>
      </c>
      <c r="M49" s="81">
        <f t="shared" si="9"/>
        <v>0</v>
      </c>
      <c r="N49" s="81">
        <f t="shared" si="9"/>
        <v>0</v>
      </c>
      <c r="O49" s="469">
        <f t="shared" si="9"/>
        <v>-1936833</v>
      </c>
      <c r="P49" s="377">
        <f>P50+P51+P52+P53+P55+P56+P57+P58+P74+P75+P77+P78+P79+P80+P81+P82+P83+P86+P87+P61+P76+P65+P71+P62+P68</f>
        <v>94646</v>
      </c>
    </row>
    <row r="50" spans="1:17" ht="37.5" customHeight="1" x14ac:dyDescent="0.25">
      <c r="A50" s="497" t="s">
        <v>191</v>
      </c>
      <c r="B50" s="713" t="s">
        <v>189</v>
      </c>
      <c r="C50" s="714" t="s">
        <v>46</v>
      </c>
      <c r="D50" s="715" t="s">
        <v>393</v>
      </c>
      <c r="E50" s="352">
        <f>F50</f>
        <v>99000</v>
      </c>
      <c r="F50" s="352">
        <v>99000</v>
      </c>
      <c r="G50" s="352"/>
      <c r="H50" s="352"/>
      <c r="I50" s="421"/>
      <c r="J50" s="460"/>
      <c r="K50" s="352"/>
      <c r="L50" s="352"/>
      <c r="M50" s="352"/>
      <c r="N50" s="352"/>
      <c r="O50" s="421"/>
      <c r="P50" s="454">
        <f>E50+J50</f>
        <v>99000</v>
      </c>
    </row>
    <row r="51" spans="1:17" ht="18.75" customHeight="1" x14ac:dyDescent="0.25">
      <c r="A51" s="449" t="s">
        <v>158</v>
      </c>
      <c r="B51" s="423" t="s">
        <v>67</v>
      </c>
      <c r="C51" s="349" t="s">
        <v>47</v>
      </c>
      <c r="D51" s="716" t="s">
        <v>76</v>
      </c>
      <c r="E51" s="352">
        <f t="shared" ref="E51:E56" si="10">F51</f>
        <v>258517</v>
      </c>
      <c r="F51" s="339">
        <f>20000+238517</f>
        <v>258517</v>
      </c>
      <c r="G51" s="339"/>
      <c r="H51" s="339">
        <v>20000</v>
      </c>
      <c r="I51" s="342"/>
      <c r="J51" s="338">
        <f>K51+L51</f>
        <v>0</v>
      </c>
      <c r="K51" s="341">
        <f>O51</f>
        <v>0</v>
      </c>
      <c r="L51" s="339"/>
      <c r="M51" s="339"/>
      <c r="N51" s="339"/>
      <c r="O51" s="342"/>
      <c r="P51" s="356">
        <f>E51+J51</f>
        <v>258517</v>
      </c>
      <c r="Q51" s="332"/>
    </row>
    <row r="52" spans="1:17" ht="39.75" customHeight="1" x14ac:dyDescent="0.25">
      <c r="A52" s="487" t="s">
        <v>204</v>
      </c>
      <c r="B52" s="425">
        <v>1021</v>
      </c>
      <c r="C52" s="343" t="s">
        <v>159</v>
      </c>
      <c r="D52" s="717" t="s">
        <v>395</v>
      </c>
      <c r="E52" s="352">
        <f t="shared" si="10"/>
        <v>333931</v>
      </c>
      <c r="F52" s="339">
        <f>17974+30000+50000+10000+31807+100000+20000+7150+67000</f>
        <v>333931</v>
      </c>
      <c r="G52" s="339"/>
      <c r="H52" s="339">
        <f>30000+17974</f>
        <v>47974</v>
      </c>
      <c r="I52" s="342"/>
      <c r="J52" s="338">
        <f>K52</f>
        <v>1000000</v>
      </c>
      <c r="K52" s="341">
        <f>O52</f>
        <v>1000000</v>
      </c>
      <c r="L52" s="339"/>
      <c r="M52" s="339"/>
      <c r="N52" s="339"/>
      <c r="O52" s="342">
        <v>1000000</v>
      </c>
      <c r="P52" s="356">
        <f>E52+J52</f>
        <v>1333931</v>
      </c>
    </row>
    <row r="53" spans="1:17" s="684" customFormat="1" ht="32.25" hidden="1" customHeight="1" x14ac:dyDescent="0.25">
      <c r="A53" s="677" t="s">
        <v>207</v>
      </c>
      <c r="B53" s="678">
        <v>1030</v>
      </c>
      <c r="C53" s="679" t="s">
        <v>159</v>
      </c>
      <c r="D53" s="718" t="s">
        <v>396</v>
      </c>
      <c r="E53" s="352">
        <f t="shared" si="10"/>
        <v>0</v>
      </c>
      <c r="F53" s="339">
        <f>F54</f>
        <v>0</v>
      </c>
      <c r="G53" s="339">
        <f>G54</f>
        <v>0</v>
      </c>
      <c r="H53" s="339"/>
      <c r="I53" s="342"/>
      <c r="J53" s="680"/>
      <c r="K53" s="683"/>
      <c r="L53" s="681"/>
      <c r="M53" s="681"/>
      <c r="N53" s="681"/>
      <c r="O53" s="682"/>
      <c r="P53" s="698">
        <f t="shared" ref="P53:P87" si="11">E53+J53</f>
        <v>0</v>
      </c>
    </row>
    <row r="54" spans="1:17" s="692" customFormat="1" ht="30.75" hidden="1" customHeight="1" x14ac:dyDescent="0.25">
      <c r="A54" s="685" t="s">
        <v>206</v>
      </c>
      <c r="B54" s="686">
        <v>1031</v>
      </c>
      <c r="C54" s="687" t="s">
        <v>159</v>
      </c>
      <c r="D54" s="719" t="s">
        <v>383</v>
      </c>
      <c r="E54" s="352">
        <f t="shared" si="10"/>
        <v>0</v>
      </c>
      <c r="F54" s="339"/>
      <c r="G54" s="339"/>
      <c r="H54" s="339"/>
      <c r="I54" s="342"/>
      <c r="J54" s="688"/>
      <c r="K54" s="691"/>
      <c r="L54" s="689"/>
      <c r="M54" s="689"/>
      <c r="N54" s="689"/>
      <c r="O54" s="690"/>
      <c r="P54" s="699">
        <f t="shared" si="11"/>
        <v>0</v>
      </c>
    </row>
    <row r="55" spans="1:17" s="38" customFormat="1" ht="44.25" customHeight="1" x14ac:dyDescent="0.25">
      <c r="A55" s="487" t="s">
        <v>208</v>
      </c>
      <c r="B55" s="425">
        <v>1070</v>
      </c>
      <c r="C55" s="343" t="s">
        <v>160</v>
      </c>
      <c r="D55" s="717" t="s">
        <v>384</v>
      </c>
      <c r="E55" s="352">
        <f t="shared" si="10"/>
        <v>28000</v>
      </c>
      <c r="F55" s="339">
        <v>28000</v>
      </c>
      <c r="G55" s="339"/>
      <c r="H55" s="339"/>
      <c r="I55" s="342"/>
      <c r="J55" s="693"/>
      <c r="K55" s="694"/>
      <c r="L55" s="695"/>
      <c r="M55" s="695"/>
      <c r="N55" s="695"/>
      <c r="O55" s="696"/>
      <c r="P55" s="356">
        <f t="shared" si="11"/>
        <v>28000</v>
      </c>
    </row>
    <row r="56" spans="1:17" s="38" customFormat="1" ht="44.25" hidden="1" customHeight="1" x14ac:dyDescent="0.25">
      <c r="A56" s="487" t="s">
        <v>209</v>
      </c>
      <c r="B56" s="425">
        <v>1080</v>
      </c>
      <c r="C56" s="343" t="s">
        <v>160</v>
      </c>
      <c r="D56" s="720" t="s">
        <v>397</v>
      </c>
      <c r="E56" s="352">
        <f t="shared" si="10"/>
        <v>0</v>
      </c>
      <c r="F56" s="339"/>
      <c r="G56" s="339"/>
      <c r="H56" s="339"/>
      <c r="I56" s="342"/>
      <c r="J56" s="693">
        <f>K56+L56</f>
        <v>0</v>
      </c>
      <c r="K56" s="694"/>
      <c r="L56" s="695"/>
      <c r="M56" s="695"/>
      <c r="N56" s="695"/>
      <c r="O56" s="696"/>
      <c r="P56" s="356">
        <f t="shared" si="11"/>
        <v>0</v>
      </c>
    </row>
    <row r="57" spans="1:17" s="38" customFormat="1" ht="26.25" customHeight="1" x14ac:dyDescent="0.25">
      <c r="A57" s="487" t="s">
        <v>242</v>
      </c>
      <c r="B57" s="425">
        <v>1142</v>
      </c>
      <c r="C57" s="343" t="s">
        <v>161</v>
      </c>
      <c r="D57" s="720" t="s">
        <v>243</v>
      </c>
      <c r="E57" s="352">
        <f>F57</f>
        <v>200000</v>
      </c>
      <c r="F57" s="339">
        <v>200000</v>
      </c>
      <c r="G57" s="339"/>
      <c r="H57" s="339"/>
      <c r="I57" s="342"/>
      <c r="J57" s="693"/>
      <c r="K57" s="694"/>
      <c r="L57" s="695"/>
      <c r="M57" s="695"/>
      <c r="N57" s="695"/>
      <c r="O57" s="696"/>
      <c r="P57" s="356">
        <f t="shared" si="11"/>
        <v>200000</v>
      </c>
    </row>
    <row r="58" spans="1:17" s="684" customFormat="1" ht="32.25" customHeight="1" x14ac:dyDescent="0.2">
      <c r="A58" s="487" t="s">
        <v>210</v>
      </c>
      <c r="B58" s="488">
        <v>1150</v>
      </c>
      <c r="C58" s="725"/>
      <c r="D58" s="726" t="s">
        <v>398</v>
      </c>
      <c r="E58" s="727">
        <f>F58</f>
        <v>15123</v>
      </c>
      <c r="F58" s="75">
        <f>F59+F60</f>
        <v>15123</v>
      </c>
      <c r="G58" s="75">
        <f>G59+G60</f>
        <v>0</v>
      </c>
      <c r="H58" s="75">
        <f>H59</f>
        <v>0</v>
      </c>
      <c r="I58" s="359">
        <f>I59+I60</f>
        <v>0</v>
      </c>
      <c r="J58" s="680"/>
      <c r="K58" s="683"/>
      <c r="L58" s="681"/>
      <c r="M58" s="681"/>
      <c r="N58" s="681"/>
      <c r="O58" s="682"/>
      <c r="P58" s="356">
        <f t="shared" si="11"/>
        <v>15123</v>
      </c>
    </row>
    <row r="59" spans="1:17" s="692" customFormat="1" ht="32.25" customHeight="1" x14ac:dyDescent="0.25">
      <c r="A59" s="487" t="s">
        <v>211</v>
      </c>
      <c r="B59" s="425">
        <v>1151</v>
      </c>
      <c r="C59" s="343" t="s">
        <v>161</v>
      </c>
      <c r="D59" s="720" t="s">
        <v>213</v>
      </c>
      <c r="E59" s="352">
        <f>F59</f>
        <v>15123</v>
      </c>
      <c r="F59" s="339">
        <v>15123</v>
      </c>
      <c r="G59" s="339"/>
      <c r="H59" s="339"/>
      <c r="I59" s="342"/>
      <c r="J59" s="688"/>
      <c r="K59" s="691"/>
      <c r="L59" s="689"/>
      <c r="M59" s="689"/>
      <c r="N59" s="689"/>
      <c r="O59" s="690"/>
      <c r="P59" s="731">
        <f t="shared" si="11"/>
        <v>15123</v>
      </c>
    </row>
    <row r="60" spans="1:17" s="692" customFormat="1" ht="34.5" hidden="1" customHeight="1" x14ac:dyDescent="0.25">
      <c r="A60" s="487" t="s">
        <v>212</v>
      </c>
      <c r="B60" s="425">
        <v>1152</v>
      </c>
      <c r="C60" s="343" t="s">
        <v>161</v>
      </c>
      <c r="D60" s="720" t="s">
        <v>214</v>
      </c>
      <c r="E60" s="352">
        <f>F60</f>
        <v>0</v>
      </c>
      <c r="F60" s="339"/>
      <c r="G60" s="339"/>
      <c r="H60" s="339"/>
      <c r="I60" s="342"/>
      <c r="J60" s="688"/>
      <c r="K60" s="691"/>
      <c r="L60" s="689"/>
      <c r="M60" s="689"/>
      <c r="N60" s="689"/>
      <c r="O60" s="690"/>
      <c r="P60" s="356">
        <f t="shared" si="11"/>
        <v>0</v>
      </c>
    </row>
    <row r="61" spans="1:17" s="692" customFormat="1" ht="44.25" hidden="1" customHeight="1" x14ac:dyDescent="0.25">
      <c r="A61" s="487" t="s">
        <v>476</v>
      </c>
      <c r="B61" s="425">
        <v>1183</v>
      </c>
      <c r="C61" s="343" t="s">
        <v>161</v>
      </c>
      <c r="D61" s="720" t="s">
        <v>477</v>
      </c>
      <c r="E61" s="352"/>
      <c r="F61" s="339"/>
      <c r="G61" s="339"/>
      <c r="H61" s="339"/>
      <c r="I61" s="342"/>
      <c r="J61" s="338">
        <f>K61</f>
        <v>0</v>
      </c>
      <c r="K61" s="341"/>
      <c r="L61" s="339"/>
      <c r="M61" s="339"/>
      <c r="N61" s="339"/>
      <c r="O61" s="342"/>
      <c r="P61" s="356">
        <f>J61+E61</f>
        <v>0</v>
      </c>
    </row>
    <row r="62" spans="1:17" s="697" customFormat="1" ht="105" customHeight="1" x14ac:dyDescent="0.2">
      <c r="A62" s="487" t="s">
        <v>504</v>
      </c>
      <c r="B62" s="488">
        <v>1240</v>
      </c>
      <c r="C62" s="725" t="s">
        <v>161</v>
      </c>
      <c r="D62" s="726" t="s">
        <v>505</v>
      </c>
      <c r="E62" s="727"/>
      <c r="F62" s="75"/>
      <c r="G62" s="75"/>
      <c r="H62" s="75"/>
      <c r="I62" s="359"/>
      <c r="J62" s="728">
        <f>J63+J64</f>
        <v>-6080985.0499999998</v>
      </c>
      <c r="K62" s="75">
        <f t="shared" ref="K62:O62" si="12">K63+K64</f>
        <v>-6080985.0499999998</v>
      </c>
      <c r="L62" s="75"/>
      <c r="M62" s="75"/>
      <c r="N62" s="75"/>
      <c r="O62" s="354">
        <f t="shared" si="12"/>
        <v>-6080985.0499999998</v>
      </c>
      <c r="P62" s="356">
        <f>J62+E62</f>
        <v>-6080985.0499999998</v>
      </c>
    </row>
    <row r="63" spans="1:17" s="38" customFormat="1" ht="139.5" customHeight="1" x14ac:dyDescent="0.25">
      <c r="A63" s="487" t="s">
        <v>339</v>
      </c>
      <c r="B63" s="425">
        <v>1241</v>
      </c>
      <c r="C63" s="343" t="s">
        <v>161</v>
      </c>
      <c r="D63" s="720" t="s">
        <v>494</v>
      </c>
      <c r="E63" s="352">
        <f>F63</f>
        <v>0</v>
      </c>
      <c r="F63" s="339"/>
      <c r="G63" s="339"/>
      <c r="H63" s="339"/>
      <c r="I63" s="342"/>
      <c r="J63" s="338">
        <f>K63</f>
        <v>-2346485.0499999998</v>
      </c>
      <c r="K63" s="341">
        <f>O63</f>
        <v>-2346485.0499999998</v>
      </c>
      <c r="L63" s="339"/>
      <c r="M63" s="339"/>
      <c r="N63" s="339"/>
      <c r="O63" s="342">
        <f>додаток_5!I64</f>
        <v>-2346485.0499999998</v>
      </c>
      <c r="P63" s="356">
        <f t="shared" si="11"/>
        <v>-2346485.0499999998</v>
      </c>
    </row>
    <row r="64" spans="1:17" s="38" customFormat="1" ht="125.25" customHeight="1" x14ac:dyDescent="0.25">
      <c r="A64" s="487" t="s">
        <v>340</v>
      </c>
      <c r="B64" s="425">
        <v>1242</v>
      </c>
      <c r="C64" s="343" t="s">
        <v>161</v>
      </c>
      <c r="D64" s="720" t="s">
        <v>506</v>
      </c>
      <c r="E64" s="712"/>
      <c r="F64" s="339"/>
      <c r="G64" s="339"/>
      <c r="H64" s="339"/>
      <c r="I64" s="712"/>
      <c r="J64" s="729">
        <f>K64</f>
        <v>-3734500</v>
      </c>
      <c r="K64" s="339">
        <f>O64</f>
        <v>-3734500</v>
      </c>
      <c r="L64" s="339"/>
      <c r="M64" s="339"/>
      <c r="N64" s="339"/>
      <c r="O64" s="712">
        <f>додаток_5!I66</f>
        <v>-3734500</v>
      </c>
      <c r="P64" s="356">
        <f t="shared" si="11"/>
        <v>-3734500</v>
      </c>
    </row>
    <row r="65" spans="1:17" s="684" customFormat="1" ht="95.25" customHeight="1" x14ac:dyDescent="0.2">
      <c r="A65" s="487" t="s">
        <v>470</v>
      </c>
      <c r="B65" s="488">
        <v>1260</v>
      </c>
      <c r="C65" s="725"/>
      <c r="D65" s="726" t="s">
        <v>472</v>
      </c>
      <c r="E65" s="730">
        <f>E66+E67</f>
        <v>0</v>
      </c>
      <c r="F65" s="75">
        <f t="shared" ref="F65:O65" si="13">F66+F67</f>
        <v>0</v>
      </c>
      <c r="G65" s="75">
        <f t="shared" si="13"/>
        <v>0</v>
      </c>
      <c r="H65" s="75">
        <f t="shared" si="13"/>
        <v>0</v>
      </c>
      <c r="I65" s="354">
        <f t="shared" si="13"/>
        <v>0</v>
      </c>
      <c r="J65" s="728">
        <f t="shared" si="13"/>
        <v>-6121062</v>
      </c>
      <c r="K65" s="75">
        <f t="shared" si="13"/>
        <v>-6121062</v>
      </c>
      <c r="L65" s="75">
        <f t="shared" si="13"/>
        <v>0</v>
      </c>
      <c r="M65" s="75">
        <f t="shared" si="13"/>
        <v>0</v>
      </c>
      <c r="N65" s="75">
        <f t="shared" si="13"/>
        <v>0</v>
      </c>
      <c r="O65" s="354">
        <f t="shared" si="13"/>
        <v>-6121062</v>
      </c>
      <c r="P65" s="356">
        <f t="shared" si="11"/>
        <v>-6121062</v>
      </c>
    </row>
    <row r="66" spans="1:17" s="38" customFormat="1" ht="123" customHeight="1" x14ac:dyDescent="0.25">
      <c r="A66" s="487" t="s">
        <v>471</v>
      </c>
      <c r="B66" s="425">
        <v>1261</v>
      </c>
      <c r="C66" s="343" t="s">
        <v>161</v>
      </c>
      <c r="D66" s="720" t="s">
        <v>473</v>
      </c>
      <c r="E66" s="341"/>
      <c r="F66" s="339"/>
      <c r="G66" s="339"/>
      <c r="H66" s="339"/>
      <c r="I66" s="342"/>
      <c r="J66" s="338">
        <f>K66</f>
        <v>-6121062</v>
      </c>
      <c r="K66" s="341">
        <v>-6121062</v>
      </c>
      <c r="L66" s="339"/>
      <c r="M66" s="339"/>
      <c r="N66" s="339"/>
      <c r="O66" s="342">
        <v>-6121062</v>
      </c>
      <c r="P66" s="356">
        <f>J66+E66</f>
        <v>-6121062</v>
      </c>
    </row>
    <row r="67" spans="1:17" s="38" customFormat="1" ht="57" hidden="1" customHeight="1" x14ac:dyDescent="0.25">
      <c r="A67" s="487" t="s">
        <v>535</v>
      </c>
      <c r="B67" s="425">
        <v>1262</v>
      </c>
      <c r="C67" s="343" t="s">
        <v>161</v>
      </c>
      <c r="D67" s="720" t="s">
        <v>474</v>
      </c>
      <c r="E67" s="341"/>
      <c r="F67" s="339"/>
      <c r="G67" s="339"/>
      <c r="H67" s="339"/>
      <c r="I67" s="342"/>
      <c r="J67" s="338"/>
      <c r="K67" s="341"/>
      <c r="L67" s="339"/>
      <c r="M67" s="339"/>
      <c r="N67" s="339"/>
      <c r="O67" s="342"/>
      <c r="P67" s="356">
        <f t="shared" ref="P67:P70" si="14">J67+E67</f>
        <v>0</v>
      </c>
    </row>
    <row r="68" spans="1:17" s="684" customFormat="1" ht="46.5" customHeight="1" x14ac:dyDescent="0.2">
      <c r="A68" s="487" t="s">
        <v>528</v>
      </c>
      <c r="B68" s="407">
        <v>1270</v>
      </c>
      <c r="C68" s="540" t="s">
        <v>161</v>
      </c>
      <c r="D68" s="726" t="s">
        <v>531</v>
      </c>
      <c r="E68" s="354"/>
      <c r="F68" s="75"/>
      <c r="G68" s="75"/>
      <c r="H68" s="75"/>
      <c r="I68" s="359"/>
      <c r="J68" s="353">
        <f>K68</f>
        <v>6080985.0499999998</v>
      </c>
      <c r="K68" s="354">
        <f>O68</f>
        <v>6080985.0499999998</v>
      </c>
      <c r="L68" s="75"/>
      <c r="M68" s="75"/>
      <c r="N68" s="75"/>
      <c r="O68" s="359">
        <f>додаток_5!I70</f>
        <v>6080985.0499999998</v>
      </c>
      <c r="P68" s="356">
        <f t="shared" si="14"/>
        <v>6080985.0499999998</v>
      </c>
    </row>
    <row r="69" spans="1:17" s="38" customFormat="1" ht="105" customHeight="1" x14ac:dyDescent="0.25">
      <c r="A69" s="487" t="s">
        <v>529</v>
      </c>
      <c r="B69" s="743">
        <v>1273</v>
      </c>
      <c r="C69" s="742" t="s">
        <v>161</v>
      </c>
      <c r="D69" s="720" t="s">
        <v>532</v>
      </c>
      <c r="E69" s="341"/>
      <c r="F69" s="339"/>
      <c r="G69" s="339"/>
      <c r="H69" s="339"/>
      <c r="I69" s="342"/>
      <c r="J69" s="338">
        <f>K69</f>
        <v>2346485.0499999998</v>
      </c>
      <c r="K69" s="341">
        <f>O69</f>
        <v>2346485.0499999998</v>
      </c>
      <c r="L69" s="339"/>
      <c r="M69" s="339"/>
      <c r="N69" s="339"/>
      <c r="O69" s="342">
        <f>додаток_5!I71</f>
        <v>2346485.0499999998</v>
      </c>
      <c r="P69" s="731">
        <f t="shared" si="14"/>
        <v>2346485.0499999998</v>
      </c>
    </row>
    <row r="70" spans="1:17" s="38" customFormat="1" ht="99.75" customHeight="1" x14ac:dyDescent="0.25">
      <c r="A70" s="487" t="s">
        <v>530</v>
      </c>
      <c r="B70" s="743">
        <v>1274</v>
      </c>
      <c r="C70" s="742" t="s">
        <v>161</v>
      </c>
      <c r="D70" s="720" t="s">
        <v>533</v>
      </c>
      <c r="E70" s="341"/>
      <c r="F70" s="339"/>
      <c r="G70" s="339"/>
      <c r="H70" s="339"/>
      <c r="I70" s="342"/>
      <c r="J70" s="338">
        <f>K70</f>
        <v>3734500</v>
      </c>
      <c r="K70" s="341">
        <f>O70</f>
        <v>3734500</v>
      </c>
      <c r="L70" s="339"/>
      <c r="M70" s="339"/>
      <c r="N70" s="339"/>
      <c r="O70" s="342">
        <f>додаток_5!I72</f>
        <v>3734500</v>
      </c>
      <c r="P70" s="731">
        <f t="shared" si="14"/>
        <v>3734500</v>
      </c>
    </row>
    <row r="71" spans="1:17" s="684" customFormat="1" ht="57" hidden="1" customHeight="1" x14ac:dyDescent="0.2">
      <c r="A71" s="487" t="s">
        <v>468</v>
      </c>
      <c r="B71" s="425">
        <v>1290</v>
      </c>
      <c r="C71" s="343"/>
      <c r="D71" s="720" t="s">
        <v>469</v>
      </c>
      <c r="E71" s="354">
        <f>E72+E73</f>
        <v>0</v>
      </c>
      <c r="F71" s="75"/>
      <c r="G71" s="75"/>
      <c r="H71" s="75"/>
      <c r="I71" s="359"/>
      <c r="J71" s="353">
        <f>J72+J73</f>
        <v>0</v>
      </c>
      <c r="K71" s="354"/>
      <c r="L71" s="75">
        <f>L72+L73</f>
        <v>0</v>
      </c>
      <c r="M71" s="75"/>
      <c r="N71" s="75"/>
      <c r="O71" s="359">
        <f>O72+O73</f>
        <v>0</v>
      </c>
      <c r="P71" s="356">
        <f>E71+J71</f>
        <v>0</v>
      </c>
    </row>
    <row r="72" spans="1:17" s="38" customFormat="1" ht="63.75" hidden="1" customHeight="1" x14ac:dyDescent="0.25">
      <c r="A72" s="487" t="s">
        <v>321</v>
      </c>
      <c r="B72" s="425">
        <v>1291</v>
      </c>
      <c r="C72" s="343" t="s">
        <v>161</v>
      </c>
      <c r="D72" s="720" t="s">
        <v>323</v>
      </c>
      <c r="E72" s="341">
        <f t="shared" ref="E72:E79" si="15">F72</f>
        <v>0</v>
      </c>
      <c r="F72" s="339"/>
      <c r="G72" s="339"/>
      <c r="H72" s="339"/>
      <c r="I72" s="342"/>
      <c r="J72" s="338">
        <f>K72</f>
        <v>0</v>
      </c>
      <c r="K72" s="341">
        <f>O72</f>
        <v>0</v>
      </c>
      <c r="L72" s="339"/>
      <c r="M72" s="339"/>
      <c r="N72" s="339"/>
      <c r="O72" s="342"/>
      <c r="P72" s="356">
        <f>SUM(J72+E72)</f>
        <v>0</v>
      </c>
    </row>
    <row r="73" spans="1:17" s="38" customFormat="1" ht="63.75" hidden="1" customHeight="1" x14ac:dyDescent="0.25">
      <c r="A73" s="487" t="s">
        <v>322</v>
      </c>
      <c r="B73" s="425">
        <v>1292</v>
      </c>
      <c r="C73" s="343" t="s">
        <v>161</v>
      </c>
      <c r="D73" s="720" t="s">
        <v>324</v>
      </c>
      <c r="E73" s="341"/>
      <c r="F73" s="339"/>
      <c r="G73" s="339"/>
      <c r="H73" s="339"/>
      <c r="I73" s="342"/>
      <c r="J73" s="338"/>
      <c r="K73" s="341"/>
      <c r="L73" s="339"/>
      <c r="M73" s="339"/>
      <c r="N73" s="339"/>
      <c r="O73" s="342"/>
      <c r="P73" s="356">
        <f>J73</f>
        <v>0</v>
      </c>
    </row>
    <row r="74" spans="1:17" s="38" customFormat="1" ht="63.75" hidden="1" customHeight="1" x14ac:dyDescent="0.25">
      <c r="A74" s="487" t="s">
        <v>388</v>
      </c>
      <c r="B74" s="425">
        <v>1300</v>
      </c>
      <c r="C74" s="343" t="s">
        <v>161</v>
      </c>
      <c r="D74" s="720" t="s">
        <v>534</v>
      </c>
      <c r="E74" s="341"/>
      <c r="F74" s="339"/>
      <c r="G74" s="339"/>
      <c r="H74" s="339"/>
      <c r="I74" s="342"/>
      <c r="J74" s="338">
        <f>K74</f>
        <v>0</v>
      </c>
      <c r="K74" s="341">
        <f>O74</f>
        <v>0</v>
      </c>
      <c r="L74" s="339"/>
      <c r="M74" s="339"/>
      <c r="N74" s="339"/>
      <c r="O74" s="342"/>
      <c r="P74" s="356">
        <f>E74+J74</f>
        <v>0</v>
      </c>
    </row>
    <row r="75" spans="1:17" s="38" customFormat="1" ht="63.75" hidden="1" customHeight="1" x14ac:dyDescent="0.25">
      <c r="A75" s="487" t="s">
        <v>385</v>
      </c>
      <c r="B75" s="425">
        <v>1403</v>
      </c>
      <c r="C75" s="343" t="s">
        <v>161</v>
      </c>
      <c r="D75" s="720" t="s">
        <v>386</v>
      </c>
      <c r="E75" s="341">
        <f>F75</f>
        <v>0</v>
      </c>
      <c r="F75" s="339"/>
      <c r="G75" s="339"/>
      <c r="H75" s="339"/>
      <c r="I75" s="342"/>
      <c r="J75" s="338">
        <f>K75+L75</f>
        <v>0</v>
      </c>
      <c r="K75" s="341"/>
      <c r="L75" s="339"/>
      <c r="M75" s="339"/>
      <c r="N75" s="339"/>
      <c r="O75" s="342"/>
      <c r="P75" s="356">
        <f>E75+J75</f>
        <v>0</v>
      </c>
    </row>
    <row r="76" spans="1:17" s="38" customFormat="1" ht="49.5" hidden="1" customHeight="1" x14ac:dyDescent="0.25">
      <c r="A76" s="487" t="s">
        <v>464</v>
      </c>
      <c r="B76" s="425">
        <v>1600</v>
      </c>
      <c r="C76" s="343" t="s">
        <v>161</v>
      </c>
      <c r="D76" s="720" t="s">
        <v>462</v>
      </c>
      <c r="E76" s="341">
        <f>F76</f>
        <v>0</v>
      </c>
      <c r="F76" s="339"/>
      <c r="G76" s="339"/>
      <c r="H76" s="339"/>
      <c r="I76" s="342"/>
      <c r="J76" s="338"/>
      <c r="K76" s="341"/>
      <c r="L76" s="339"/>
      <c r="M76" s="339"/>
      <c r="N76" s="339"/>
      <c r="O76" s="342"/>
      <c r="P76" s="356">
        <f>E76+J76</f>
        <v>0</v>
      </c>
    </row>
    <row r="77" spans="1:17" ht="35.25" customHeight="1" x14ac:dyDescent="0.25">
      <c r="A77" s="487" t="s">
        <v>171</v>
      </c>
      <c r="B77" s="425">
        <v>2010</v>
      </c>
      <c r="C77" s="343" t="s">
        <v>169</v>
      </c>
      <c r="D77" s="720" t="s">
        <v>478</v>
      </c>
      <c r="E77" s="341">
        <f t="shared" si="15"/>
        <v>600000</v>
      </c>
      <c r="F77" s="339">
        <f>50000+550000</f>
        <v>600000</v>
      </c>
      <c r="G77" s="339"/>
      <c r="H77" s="339"/>
      <c r="I77" s="342"/>
      <c r="J77" s="338">
        <f>K77</f>
        <v>3122629</v>
      </c>
      <c r="K77" s="341">
        <f>O77</f>
        <v>3122629</v>
      </c>
      <c r="L77" s="339"/>
      <c r="M77" s="339"/>
      <c r="N77" s="339"/>
      <c r="O77" s="342">
        <f>1842629+1280000</f>
        <v>3122629</v>
      </c>
      <c r="P77" s="356">
        <f t="shared" si="11"/>
        <v>3722629</v>
      </c>
    </row>
    <row r="78" spans="1:17" ht="26.25" hidden="1" customHeight="1" x14ac:dyDescent="0.25">
      <c r="A78" s="487" t="s">
        <v>174</v>
      </c>
      <c r="B78" s="425">
        <v>2100</v>
      </c>
      <c r="C78" s="343" t="s">
        <v>172</v>
      </c>
      <c r="D78" s="720" t="s">
        <v>481</v>
      </c>
      <c r="E78" s="341">
        <f t="shared" si="15"/>
        <v>0</v>
      </c>
      <c r="F78" s="339"/>
      <c r="G78" s="339"/>
      <c r="H78" s="339"/>
      <c r="I78" s="342"/>
      <c r="J78" s="338"/>
      <c r="K78" s="341"/>
      <c r="L78" s="339"/>
      <c r="M78" s="339"/>
      <c r="N78" s="339"/>
      <c r="O78" s="342"/>
      <c r="P78" s="356">
        <f t="shared" si="11"/>
        <v>0</v>
      </c>
      <c r="Q78" s="332"/>
    </row>
    <row r="79" spans="1:17" ht="44.25" customHeight="1" x14ac:dyDescent="0.25">
      <c r="A79" s="487" t="s">
        <v>177</v>
      </c>
      <c r="B79" s="425">
        <v>2111</v>
      </c>
      <c r="C79" s="343" t="s">
        <v>479</v>
      </c>
      <c r="D79" s="720" t="s">
        <v>176</v>
      </c>
      <c r="E79" s="341">
        <f t="shared" si="15"/>
        <v>95300</v>
      </c>
      <c r="F79" s="339">
        <f>17000+62300+16000</f>
        <v>95300</v>
      </c>
      <c r="G79" s="339"/>
      <c r="H79" s="339"/>
      <c r="I79" s="342"/>
      <c r="J79" s="338">
        <f>K79</f>
        <v>0</v>
      </c>
      <c r="K79" s="341">
        <f>O79</f>
        <v>0</v>
      </c>
      <c r="L79" s="339"/>
      <c r="M79" s="339"/>
      <c r="N79" s="339"/>
      <c r="O79" s="342"/>
      <c r="P79" s="356">
        <f t="shared" si="11"/>
        <v>95300</v>
      </c>
    </row>
    <row r="80" spans="1:17" ht="27" customHeight="1" x14ac:dyDescent="0.25">
      <c r="A80" s="487" t="s">
        <v>165</v>
      </c>
      <c r="B80" s="425" t="s">
        <v>166</v>
      </c>
      <c r="C80" s="343" t="s">
        <v>167</v>
      </c>
      <c r="D80" s="720" t="s">
        <v>475</v>
      </c>
      <c r="E80" s="422">
        <f>F80</f>
        <v>256750</v>
      </c>
      <c r="F80" s="417">
        <f>23750+233000</f>
        <v>256750</v>
      </c>
      <c r="G80" s="417"/>
      <c r="H80" s="417"/>
      <c r="I80" s="427"/>
      <c r="J80" s="338">
        <f>K80+L80</f>
        <v>61600</v>
      </c>
      <c r="K80" s="341">
        <v>61600</v>
      </c>
      <c r="L80" s="339"/>
      <c r="M80" s="339"/>
      <c r="N80" s="339"/>
      <c r="O80" s="342">
        <v>61600</v>
      </c>
      <c r="P80" s="356">
        <f t="shared" si="11"/>
        <v>318350</v>
      </c>
    </row>
    <row r="81" spans="1:18" ht="38.25" customHeight="1" x14ac:dyDescent="0.25">
      <c r="A81" s="487" t="s">
        <v>162</v>
      </c>
      <c r="B81" s="425" t="s">
        <v>77</v>
      </c>
      <c r="C81" s="343" t="s">
        <v>50</v>
      </c>
      <c r="D81" s="720" t="s">
        <v>480</v>
      </c>
      <c r="E81" s="341">
        <f>F81</f>
        <v>39450</v>
      </c>
      <c r="F81" s="339">
        <f>20000+19450</f>
        <v>39450</v>
      </c>
      <c r="G81" s="339"/>
      <c r="H81" s="339"/>
      <c r="I81" s="342"/>
      <c r="J81" s="338"/>
      <c r="K81" s="341"/>
      <c r="L81" s="339"/>
      <c r="M81" s="339"/>
      <c r="N81" s="339"/>
      <c r="O81" s="342"/>
      <c r="P81" s="356">
        <f t="shared" si="11"/>
        <v>39450</v>
      </c>
    </row>
    <row r="82" spans="1:18" ht="20.25" hidden="1" customHeight="1" x14ac:dyDescent="0.25">
      <c r="A82" s="487" t="s">
        <v>163</v>
      </c>
      <c r="B82" s="425" t="s">
        <v>104</v>
      </c>
      <c r="C82" s="343" t="s">
        <v>51</v>
      </c>
      <c r="D82" s="720"/>
      <c r="E82" s="341">
        <f t="shared" ref="E82:E87" si="16">F82</f>
        <v>0</v>
      </c>
      <c r="F82" s="339"/>
      <c r="G82" s="339"/>
      <c r="H82" s="339"/>
      <c r="I82" s="342"/>
      <c r="J82" s="338"/>
      <c r="K82" s="341"/>
      <c r="L82" s="339"/>
      <c r="M82" s="339"/>
      <c r="N82" s="339"/>
      <c r="O82" s="342"/>
      <c r="P82" s="356">
        <f t="shared" si="11"/>
        <v>0</v>
      </c>
    </row>
    <row r="83" spans="1:18" s="194" customFormat="1" ht="32.25" customHeight="1" thickBot="1" x14ac:dyDescent="0.3">
      <c r="A83" s="487" t="s">
        <v>524</v>
      </c>
      <c r="B83" s="425" t="s">
        <v>525</v>
      </c>
      <c r="C83" s="343" t="s">
        <v>52</v>
      </c>
      <c r="D83" s="720" t="s">
        <v>526</v>
      </c>
      <c r="E83" s="712">
        <f>F83</f>
        <v>105408</v>
      </c>
      <c r="F83" s="339">
        <f>79056+26352</f>
        <v>105408</v>
      </c>
      <c r="G83" s="339">
        <f>64800+21600</f>
        <v>86400</v>
      </c>
      <c r="H83" s="75"/>
      <c r="I83" s="359"/>
      <c r="J83" s="353"/>
      <c r="K83" s="354"/>
      <c r="L83" s="75"/>
      <c r="M83" s="75"/>
      <c r="N83" s="75"/>
      <c r="O83" s="359"/>
      <c r="P83" s="356">
        <f t="shared" si="11"/>
        <v>105408</v>
      </c>
    </row>
    <row r="84" spans="1:18" s="194" customFormat="1" ht="35.25" hidden="1" customHeight="1" x14ac:dyDescent="0.25">
      <c r="A84" s="487" t="s">
        <v>183</v>
      </c>
      <c r="B84" s="425">
        <v>5011</v>
      </c>
      <c r="C84" s="343" t="s">
        <v>52</v>
      </c>
      <c r="D84" s="720" t="s">
        <v>179</v>
      </c>
      <c r="E84" s="346">
        <f t="shared" si="16"/>
        <v>0</v>
      </c>
      <c r="F84" s="344"/>
      <c r="G84" s="432"/>
      <c r="H84" s="432"/>
      <c r="I84" s="433"/>
      <c r="J84" s="452"/>
      <c r="K84" s="431"/>
      <c r="L84" s="432"/>
      <c r="M84" s="432"/>
      <c r="N84" s="432"/>
      <c r="O84" s="433"/>
      <c r="P84" s="453">
        <f t="shared" si="11"/>
        <v>0</v>
      </c>
      <c r="Q84" s="360"/>
    </row>
    <row r="85" spans="1:18" s="194" customFormat="1" ht="32.25" hidden="1" customHeight="1" x14ac:dyDescent="0.25">
      <c r="A85" s="487" t="s">
        <v>184</v>
      </c>
      <c r="B85" s="425">
        <v>5012</v>
      </c>
      <c r="C85" s="343" t="s">
        <v>52</v>
      </c>
      <c r="D85" s="720" t="s">
        <v>180</v>
      </c>
      <c r="E85" s="346">
        <f t="shared" si="16"/>
        <v>0</v>
      </c>
      <c r="F85" s="344"/>
      <c r="G85" s="432"/>
      <c r="H85" s="432"/>
      <c r="I85" s="433"/>
      <c r="J85" s="452"/>
      <c r="K85" s="431"/>
      <c r="L85" s="432"/>
      <c r="M85" s="432"/>
      <c r="N85" s="432"/>
      <c r="O85" s="433"/>
      <c r="P85" s="453">
        <f t="shared" si="11"/>
        <v>0</v>
      </c>
    </row>
    <row r="86" spans="1:18" s="194" customFormat="1" ht="34.5" hidden="1" customHeight="1" x14ac:dyDescent="0.25">
      <c r="A86" s="487" t="s">
        <v>185</v>
      </c>
      <c r="B86" s="425">
        <v>5031</v>
      </c>
      <c r="C86" s="343" t="s">
        <v>52</v>
      </c>
      <c r="D86" s="720" t="s">
        <v>181</v>
      </c>
      <c r="E86" s="341">
        <f>F86</f>
        <v>0</v>
      </c>
      <c r="F86" s="339"/>
      <c r="G86" s="339"/>
      <c r="H86" s="339"/>
      <c r="I86" s="342"/>
      <c r="J86" s="361">
        <f>K86+L86</f>
        <v>0</v>
      </c>
      <c r="K86" s="362"/>
      <c r="L86" s="363"/>
      <c r="M86" s="363"/>
      <c r="N86" s="363"/>
      <c r="O86" s="364"/>
      <c r="P86" s="356">
        <f>E86+J86</f>
        <v>0</v>
      </c>
    </row>
    <row r="87" spans="1:18" ht="48.75" hidden="1" customHeight="1" thickBot="1" x14ac:dyDescent="0.3">
      <c r="A87" s="487" t="s">
        <v>186</v>
      </c>
      <c r="B87" s="721">
        <v>5053</v>
      </c>
      <c r="C87" s="722" t="s">
        <v>52</v>
      </c>
      <c r="D87" s="723" t="s">
        <v>387</v>
      </c>
      <c r="E87" s="422">
        <f t="shared" si="16"/>
        <v>0</v>
      </c>
      <c r="F87" s="417"/>
      <c r="G87" s="417"/>
      <c r="H87" s="456"/>
      <c r="I87" s="459"/>
      <c r="J87" s="457"/>
      <c r="K87" s="458"/>
      <c r="L87" s="456"/>
      <c r="M87" s="456"/>
      <c r="N87" s="456"/>
      <c r="O87" s="459"/>
      <c r="P87" s="468">
        <f t="shared" si="11"/>
        <v>0</v>
      </c>
    </row>
    <row r="88" spans="1:18" ht="20.25" customHeight="1" thickBot="1" x14ac:dyDescent="0.3">
      <c r="A88" s="491">
        <v>3700000</v>
      </c>
      <c r="B88" s="492"/>
      <c r="C88" s="493"/>
      <c r="D88" s="504" t="s">
        <v>188</v>
      </c>
      <c r="E88" s="375">
        <f>E89</f>
        <v>78000</v>
      </c>
      <c r="F88" s="81">
        <f t="shared" ref="F88:P88" si="17">F89</f>
        <v>78000</v>
      </c>
      <c r="G88" s="81">
        <f t="shared" si="17"/>
        <v>0</v>
      </c>
      <c r="H88" s="81">
        <f t="shared" si="17"/>
        <v>0</v>
      </c>
      <c r="I88" s="469">
        <f t="shared" si="17"/>
        <v>0</v>
      </c>
      <c r="J88" s="375">
        <f t="shared" si="17"/>
        <v>0</v>
      </c>
      <c r="K88" s="81">
        <f t="shared" si="17"/>
        <v>0</v>
      </c>
      <c r="L88" s="81">
        <f t="shared" si="17"/>
        <v>0</v>
      </c>
      <c r="M88" s="81">
        <f t="shared" si="17"/>
        <v>0</v>
      </c>
      <c r="N88" s="81">
        <f t="shared" si="17"/>
        <v>0</v>
      </c>
      <c r="O88" s="469">
        <f t="shared" si="17"/>
        <v>0</v>
      </c>
      <c r="P88" s="379">
        <f t="shared" si="17"/>
        <v>78000</v>
      </c>
    </row>
    <row r="89" spans="1:18" ht="20.25" customHeight="1" thickBot="1" x14ac:dyDescent="0.3">
      <c r="A89" s="491">
        <v>3710000</v>
      </c>
      <c r="B89" s="492"/>
      <c r="C89" s="493"/>
      <c r="D89" s="504" t="s">
        <v>188</v>
      </c>
      <c r="E89" s="375">
        <f>E90+E91+E92</f>
        <v>78000</v>
      </c>
      <c r="F89" s="81">
        <f t="shared" ref="F89:I89" si="18">F90+F91+F92</f>
        <v>78000</v>
      </c>
      <c r="G89" s="81">
        <f t="shared" si="18"/>
        <v>0</v>
      </c>
      <c r="H89" s="81">
        <f t="shared" si="18"/>
        <v>0</v>
      </c>
      <c r="I89" s="469">
        <f t="shared" si="18"/>
        <v>0</v>
      </c>
      <c r="J89" s="375">
        <f t="shared" ref="J89" si="19">J90+J91+J92</f>
        <v>0</v>
      </c>
      <c r="K89" s="81">
        <f t="shared" ref="K89" si="20">K90+K91+K92</f>
        <v>0</v>
      </c>
      <c r="L89" s="81">
        <f t="shared" ref="L89" si="21">L90+L91+L92</f>
        <v>0</v>
      </c>
      <c r="M89" s="81">
        <f t="shared" ref="M89" si="22">M90+M91+M92</f>
        <v>0</v>
      </c>
      <c r="N89" s="81">
        <f t="shared" ref="N89" si="23">N90+N91+N92</f>
        <v>0</v>
      </c>
      <c r="O89" s="469">
        <f t="shared" ref="O89" si="24">O90+O91+O92</f>
        <v>0</v>
      </c>
      <c r="P89" s="379">
        <f>P92+P90+P91</f>
        <v>78000</v>
      </c>
    </row>
    <row r="90" spans="1:18" ht="45.75" customHeight="1" thickBot="1" x14ac:dyDescent="0.3">
      <c r="A90" s="498">
        <v>3710160</v>
      </c>
      <c r="B90" s="494" t="s">
        <v>189</v>
      </c>
      <c r="C90" s="495" t="s">
        <v>46</v>
      </c>
      <c r="D90" s="505" t="s">
        <v>393</v>
      </c>
      <c r="E90" s="460">
        <f>F90</f>
        <v>78000</v>
      </c>
      <c r="F90" s="352">
        <v>78000</v>
      </c>
      <c r="G90" s="418"/>
      <c r="H90" s="352"/>
      <c r="I90" s="421"/>
      <c r="J90" s="460">
        <f>K90</f>
        <v>0</v>
      </c>
      <c r="K90" s="352">
        <f>O90</f>
        <v>0</v>
      </c>
      <c r="L90" s="352"/>
      <c r="M90" s="352"/>
      <c r="N90" s="352"/>
      <c r="O90" s="421">
        <f>додаток_5!I87</f>
        <v>0</v>
      </c>
      <c r="P90" s="454">
        <f>E90+J90</f>
        <v>78000</v>
      </c>
    </row>
    <row r="91" spans="1:18" hidden="1" x14ac:dyDescent="0.25">
      <c r="A91" s="499">
        <v>3718710</v>
      </c>
      <c r="B91" s="490">
        <v>8710</v>
      </c>
      <c r="C91" s="489" t="s">
        <v>55</v>
      </c>
      <c r="D91" s="505" t="s">
        <v>391</v>
      </c>
      <c r="E91" s="455">
        <f>F91</f>
        <v>0</v>
      </c>
      <c r="F91" s="422"/>
      <c r="G91" s="417"/>
      <c r="H91" s="422"/>
      <c r="I91" s="463"/>
      <c r="J91" s="338"/>
      <c r="K91" s="341"/>
      <c r="L91" s="341"/>
      <c r="M91" s="341"/>
      <c r="N91" s="341"/>
      <c r="O91" s="357"/>
      <c r="P91" s="356">
        <f>E91+J91</f>
        <v>0</v>
      </c>
    </row>
    <row r="92" spans="1:18" ht="15.75" hidden="1" thickBot="1" x14ac:dyDescent="0.3">
      <c r="A92" s="499">
        <v>3719110</v>
      </c>
      <c r="B92" s="490">
        <v>9110</v>
      </c>
      <c r="C92" s="489" t="s">
        <v>70</v>
      </c>
      <c r="D92" s="506" t="s">
        <v>392</v>
      </c>
      <c r="E92" s="365">
        <f>F92</f>
        <v>0</v>
      </c>
      <c r="F92" s="366"/>
      <c r="G92" s="366"/>
      <c r="H92" s="366"/>
      <c r="I92" s="367"/>
      <c r="J92" s="368"/>
      <c r="K92" s="369"/>
      <c r="L92" s="370"/>
      <c r="M92" s="370"/>
      <c r="N92" s="370"/>
      <c r="O92" s="371"/>
      <c r="P92" s="517">
        <f>E92+J92</f>
        <v>0</v>
      </c>
    </row>
    <row r="93" spans="1:18" ht="15.75" thickBot="1" x14ac:dyDescent="0.3">
      <c r="A93" s="372"/>
      <c r="B93" s="373"/>
      <c r="C93" s="374"/>
      <c r="D93" s="507" t="s">
        <v>131</v>
      </c>
      <c r="E93" s="375">
        <f t="shared" ref="E93:P93" si="25">E15+E48+E88</f>
        <v>8046788</v>
      </c>
      <c r="F93" s="376">
        <f t="shared" si="25"/>
        <v>8046788</v>
      </c>
      <c r="G93" s="81">
        <f t="shared" si="25"/>
        <v>86400</v>
      </c>
      <c r="H93" s="376">
        <f t="shared" si="25"/>
        <v>67974</v>
      </c>
      <c r="I93" s="377">
        <f t="shared" si="25"/>
        <v>0</v>
      </c>
      <c r="J93" s="375">
        <f t="shared" si="25"/>
        <v>2802476</v>
      </c>
      <c r="K93" s="376">
        <f t="shared" si="25"/>
        <v>2802476</v>
      </c>
      <c r="L93" s="376">
        <f t="shared" si="25"/>
        <v>0</v>
      </c>
      <c r="M93" s="376">
        <f t="shared" si="25"/>
        <v>0</v>
      </c>
      <c r="N93" s="376">
        <f t="shared" si="25"/>
        <v>0</v>
      </c>
      <c r="O93" s="378">
        <f t="shared" si="25"/>
        <v>2802476</v>
      </c>
      <c r="P93" s="379">
        <f t="shared" si="25"/>
        <v>10849264</v>
      </c>
      <c r="Q93" s="332"/>
      <c r="R93" s="332"/>
    </row>
    <row r="94" spans="1:18" ht="9.75" customHeight="1" x14ac:dyDescent="0.25">
      <c r="B94" s="380"/>
      <c r="C94" s="380"/>
      <c r="D94" s="380"/>
      <c r="E94" s="381"/>
      <c r="F94" s="381"/>
      <c r="G94" s="381"/>
      <c r="H94" s="381"/>
      <c r="I94" s="381"/>
      <c r="J94" s="381"/>
      <c r="K94" s="381"/>
      <c r="L94" s="381"/>
      <c r="M94" s="381"/>
      <c r="N94" s="381"/>
      <c r="O94" s="381"/>
      <c r="P94" s="381"/>
    </row>
    <row r="95" spans="1:18" s="28" customFormat="1" ht="27" customHeight="1" x14ac:dyDescent="0.3">
      <c r="A95" s="198"/>
      <c r="B95" s="28" t="s">
        <v>510</v>
      </c>
      <c r="D95" s="159"/>
      <c r="H95" s="670"/>
      <c r="I95" s="763" t="s">
        <v>511</v>
      </c>
      <c r="J95" s="763"/>
      <c r="K95" s="763"/>
      <c r="L95" s="670"/>
      <c r="M95" s="670"/>
      <c r="N95" s="670"/>
      <c r="O95" s="670"/>
      <c r="P95" s="670"/>
    </row>
    <row r="96" spans="1:18" ht="12" customHeight="1" x14ac:dyDescent="0.25">
      <c r="B96" s="380"/>
      <c r="C96" s="380"/>
      <c r="D96" s="380"/>
      <c r="E96" s="382"/>
      <c r="F96" s="382"/>
      <c r="G96" s="382"/>
      <c r="H96" s="382"/>
      <c r="I96" s="382"/>
      <c r="J96" s="382"/>
      <c r="K96" s="382"/>
      <c r="L96" s="382"/>
      <c r="M96" s="382"/>
      <c r="N96" s="382"/>
      <c r="O96" s="382"/>
      <c r="P96" s="382"/>
    </row>
    <row r="97" spans="6:16" ht="16.5" hidden="1" customHeight="1" x14ac:dyDescent="0.25">
      <c r="F97" s="384"/>
      <c r="J97" s="383"/>
      <c r="L97" s="383"/>
      <c r="O97" s="381"/>
      <c r="P97" s="384">
        <f>додаток_1!D119-додаток_3!P93</f>
        <v>-866508</v>
      </c>
    </row>
    <row r="98" spans="6:16" x14ac:dyDescent="0.25">
      <c r="F98" s="384"/>
      <c r="H98" s="384"/>
    </row>
  </sheetData>
  <mergeCells count="28">
    <mergeCell ref="I95:K95"/>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52" orientation="landscape" r:id="rId1"/>
  <headerFooter alignWithMargins="0"/>
  <rowBreaks count="2" manualBreakCount="2">
    <brk id="47" max="15" man="1"/>
    <brk id="6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2" style="1" customWidth="1"/>
    <col min="5" max="5" width="19.28515625" style="1" customWidth="1"/>
    <col min="6" max="6" width="17.140625" style="1" hidden="1" customWidth="1"/>
    <col min="7" max="16384" width="9.140625" style="1"/>
  </cols>
  <sheetData>
    <row r="1" spans="1:5" ht="15.75" x14ac:dyDescent="0.25">
      <c r="B1" s="36"/>
      <c r="D1" s="875" t="s">
        <v>330</v>
      </c>
      <c r="E1" s="875"/>
    </row>
    <row r="2" spans="1:5" ht="31.5" customHeight="1" x14ac:dyDescent="0.25">
      <c r="B2" s="168"/>
      <c r="C2" s="329"/>
      <c r="D2" s="876" t="str">
        <f>додаток_1!D2</f>
        <v xml:space="preserve"> до рішення Здолбунівської міської ради</v>
      </c>
      <c r="E2" s="876"/>
    </row>
    <row r="3" spans="1:5" ht="48.75" customHeight="1" x14ac:dyDescent="0.25">
      <c r="B3" s="200"/>
      <c r="C3" s="329"/>
      <c r="D3" s="876" t="str">
        <f>додаток_1!D3</f>
        <v>"Про зміни до бюджету Здолбунівської міської територіальної громади на 2025 рік"</v>
      </c>
      <c r="E3" s="876"/>
    </row>
    <row r="4" spans="1:5" ht="25.5" customHeight="1" x14ac:dyDescent="0.25">
      <c r="B4" s="168"/>
      <c r="C4" s="328"/>
      <c r="D4" s="875" t="str">
        <f>додаток_1!D4</f>
        <v>від 14 травня 2025 року № 2686</v>
      </c>
      <c r="E4" s="875"/>
    </row>
    <row r="5" spans="1:5" ht="9" customHeight="1" x14ac:dyDescent="0.25">
      <c r="D5" s="160"/>
      <c r="E5" s="160"/>
    </row>
    <row r="6" spans="1:5" ht="18.75" x14ac:dyDescent="0.3">
      <c r="A6" s="877" t="s">
        <v>519</v>
      </c>
      <c r="B6" s="877"/>
      <c r="C6" s="877"/>
      <c r="D6" s="877"/>
      <c r="E6" s="877"/>
    </row>
    <row r="7" spans="1:5" ht="18.75" x14ac:dyDescent="0.3">
      <c r="A7" s="877" t="s">
        <v>356</v>
      </c>
      <c r="B7" s="877"/>
      <c r="C7" s="877"/>
      <c r="D7" s="877"/>
      <c r="E7" s="877"/>
    </row>
    <row r="8" spans="1:5" s="38" customFormat="1" x14ac:dyDescent="0.2">
      <c r="A8" s="779">
        <v>1755900000</v>
      </c>
      <c r="B8" s="779"/>
      <c r="C8" s="171"/>
      <c r="D8" s="169"/>
      <c r="E8" s="41"/>
    </row>
    <row r="9" spans="1:5" s="38" customFormat="1" x14ac:dyDescent="0.2">
      <c r="A9" s="1" t="s">
        <v>127</v>
      </c>
      <c r="B9" s="201"/>
      <c r="C9" s="201"/>
      <c r="D9" s="39"/>
      <c r="E9" s="39"/>
    </row>
    <row r="10" spans="1:5" s="38" customFormat="1" ht="11.25" x14ac:dyDescent="0.2">
      <c r="B10" s="39"/>
      <c r="C10" s="39"/>
      <c r="D10" s="39"/>
      <c r="E10" s="39"/>
    </row>
    <row r="11" spans="1:5" s="38" customFormat="1" ht="18.75" x14ac:dyDescent="0.3">
      <c r="A11" s="29" t="s">
        <v>232</v>
      </c>
      <c r="B11" s="39"/>
      <c r="C11" s="39"/>
      <c r="D11" s="39"/>
      <c r="E11" s="39"/>
    </row>
    <row r="12" spans="1:5" ht="12.75" customHeight="1" thickBot="1" x14ac:dyDescent="0.3">
      <c r="E12" s="202" t="s">
        <v>19</v>
      </c>
    </row>
    <row r="13" spans="1:5" ht="87.75" customHeight="1" thickBot="1" x14ac:dyDescent="0.25">
      <c r="A13" s="203" t="s">
        <v>233</v>
      </c>
      <c r="B13" s="854" t="s">
        <v>234</v>
      </c>
      <c r="C13" s="878"/>
      <c r="D13" s="855"/>
      <c r="E13" s="204" t="s">
        <v>108</v>
      </c>
    </row>
    <row r="14" spans="1:5" ht="13.5" thickBot="1" x14ac:dyDescent="0.25">
      <c r="A14" s="205">
        <v>1</v>
      </c>
      <c r="B14" s="856">
        <v>2</v>
      </c>
      <c r="C14" s="879"/>
      <c r="D14" s="857"/>
      <c r="E14" s="206">
        <v>3</v>
      </c>
    </row>
    <row r="15" spans="1:5" ht="18.75" customHeight="1" x14ac:dyDescent="0.2">
      <c r="A15" s="880" t="s">
        <v>199</v>
      </c>
      <c r="B15" s="881"/>
      <c r="C15" s="881"/>
      <c r="D15" s="881"/>
      <c r="E15" s="882"/>
    </row>
    <row r="16" spans="1:5" ht="35.25" hidden="1" customHeight="1" x14ac:dyDescent="0.2">
      <c r="A16" s="207">
        <v>99000000000</v>
      </c>
      <c r="B16" s="848" t="s">
        <v>228</v>
      </c>
      <c r="C16" s="849"/>
      <c r="D16" s="850"/>
      <c r="E16" s="208">
        <f>E17+E18+E20+E19</f>
        <v>0</v>
      </c>
    </row>
    <row r="17" spans="1:5" ht="35.25" hidden="1" customHeight="1" x14ac:dyDescent="0.2">
      <c r="A17" s="209">
        <f>додаток_1!B104</f>
        <v>41033900</v>
      </c>
      <c r="B17" s="834" t="str">
        <f>додаток_1!C104</f>
        <v xml:space="preserve">Освітня субвенція з державного бюджету місцевим бюджетам </v>
      </c>
      <c r="C17" s="835"/>
      <c r="D17" s="836"/>
      <c r="E17" s="210"/>
    </row>
    <row r="18" spans="1:5" ht="35.25" hidden="1" customHeight="1" x14ac:dyDescent="0.25">
      <c r="A18" s="209">
        <f>додаток_1!B105</f>
        <v>41035400</v>
      </c>
      <c r="B18" s="864" t="str">
        <f>додаток_1!C105</f>
        <v>Субвенція з державного бюджету місцевим бюджетам на надання державної підтримки особам з особливими освітніми потребами</v>
      </c>
      <c r="C18" s="873"/>
      <c r="D18" s="865"/>
      <c r="E18" s="210">
        <f>додаток_1!D105</f>
        <v>0</v>
      </c>
    </row>
    <row r="19" spans="1:5" ht="35.25" hidden="1" customHeight="1" x14ac:dyDescent="0.2">
      <c r="A19" s="209">
        <f>додаток_1!B106</f>
        <v>41036000</v>
      </c>
      <c r="B19" s="834" t="str">
        <f>додаток_1!C106</f>
        <v>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v>
      </c>
      <c r="C19" s="835"/>
      <c r="D19" s="836"/>
      <c r="E19" s="210">
        <f>додаток_1!D106</f>
        <v>0</v>
      </c>
    </row>
    <row r="20" spans="1:5" ht="35.25" hidden="1" customHeight="1" x14ac:dyDescent="0.2">
      <c r="A20" s="209">
        <f>додаток_1!B107</f>
        <v>41035100</v>
      </c>
      <c r="B20" s="834" t="str">
        <f>додаток_1!C107</f>
        <v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0" s="835"/>
      <c r="D20" s="836"/>
      <c r="E20" s="210">
        <f>додаток_1!E107</f>
        <v>0</v>
      </c>
    </row>
    <row r="21" spans="1:5" ht="24" customHeight="1" x14ac:dyDescent="0.2">
      <c r="A21" s="207">
        <v>17100000000</v>
      </c>
      <c r="B21" s="883" t="s">
        <v>202</v>
      </c>
      <c r="C21" s="883"/>
      <c r="D21" s="883"/>
      <c r="E21" s="208">
        <f>SUM(E22:E26)</f>
        <v>97030</v>
      </c>
    </row>
    <row r="22" spans="1:5" ht="35.25" hidden="1" customHeight="1" x14ac:dyDescent="0.25">
      <c r="A22" s="209">
        <f>додаток_1!B112</f>
        <v>41051000</v>
      </c>
      <c r="B22" s="864" t="str">
        <f>додаток_1!C112</f>
        <v>Субвенція з місцевого бюджету на здійснення переданих видатків у сфері освіти за рахунок коштів освітньої субвенції</v>
      </c>
      <c r="C22" s="873"/>
      <c r="D22" s="865"/>
      <c r="E22" s="210"/>
    </row>
    <row r="23" spans="1:5" ht="24" customHeight="1" x14ac:dyDescent="0.2">
      <c r="A23" s="209">
        <v>41040400</v>
      </c>
      <c r="B23" s="834" t="s">
        <v>297</v>
      </c>
      <c r="C23" s="835"/>
      <c r="D23" s="836"/>
      <c r="E23" s="210">
        <v>17974</v>
      </c>
    </row>
    <row r="24" spans="1:5" ht="35.25" hidden="1" customHeight="1" x14ac:dyDescent="0.2">
      <c r="A24" s="209">
        <f>додаток_1!B113</f>
        <v>41051200</v>
      </c>
      <c r="B24" s="834" t="str">
        <f>додаток_1!C113</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835"/>
      <c r="D24" s="836"/>
      <c r="E24" s="210">
        <f>додаток_1!D113</f>
        <v>0</v>
      </c>
    </row>
    <row r="25" spans="1:5" ht="35.25" hidden="1" customHeight="1" x14ac:dyDescent="0.2">
      <c r="A25" s="209">
        <f>додаток_1!B117</f>
        <v>41051400</v>
      </c>
      <c r="B25" s="834" t="str">
        <f>додаток_1!C117</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35"/>
      <c r="D25" s="836"/>
      <c r="E25" s="210">
        <f>додаток_1!D117</f>
        <v>0</v>
      </c>
    </row>
    <row r="26" spans="1:5" s="631" customFormat="1" ht="35.25" customHeight="1" x14ac:dyDescent="0.2">
      <c r="A26" s="209" t="str">
        <f>додаток_1!B118</f>
        <v>41057700</v>
      </c>
      <c r="B26" s="834" t="str">
        <f>додаток_1!C118</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835"/>
      <c r="D26" s="836"/>
      <c r="E26" s="210">
        <f>додаток_1!D118</f>
        <v>79056</v>
      </c>
    </row>
    <row r="27" spans="1:5" s="122" customFormat="1" ht="25.5" customHeight="1" x14ac:dyDescent="0.25">
      <c r="A27" s="211">
        <v>17558000000</v>
      </c>
      <c r="B27" s="887" t="s">
        <v>200</v>
      </c>
      <c r="C27" s="888"/>
      <c r="D27" s="889"/>
      <c r="E27" s="212">
        <f>SUM(E28:E36)</f>
        <v>17000</v>
      </c>
    </row>
    <row r="28" spans="1:5" ht="24.75" hidden="1" customHeight="1" x14ac:dyDescent="0.25">
      <c r="A28" s="209">
        <v>41053900</v>
      </c>
      <c r="B28" s="864" t="s">
        <v>260</v>
      </c>
      <c r="C28" s="873"/>
      <c r="D28" s="865"/>
      <c r="E28" s="176"/>
    </row>
    <row r="29" spans="1:5" ht="50.25" customHeight="1" x14ac:dyDescent="0.25">
      <c r="A29" s="209">
        <v>41053900</v>
      </c>
      <c r="B29" s="864" t="s">
        <v>523</v>
      </c>
      <c r="C29" s="873"/>
      <c r="D29" s="865"/>
      <c r="E29" s="213">
        <v>17000</v>
      </c>
    </row>
    <row r="30" spans="1:5" ht="35.25" hidden="1" customHeight="1" x14ac:dyDescent="0.25">
      <c r="A30" s="209">
        <v>41053900</v>
      </c>
      <c r="B30" s="864" t="s">
        <v>413</v>
      </c>
      <c r="C30" s="873"/>
      <c r="D30" s="865"/>
      <c r="E30" s="413"/>
    </row>
    <row r="31" spans="1:5" ht="35.25" hidden="1" customHeight="1" x14ac:dyDescent="0.25">
      <c r="A31" s="209">
        <f>додаток_1!B112</f>
        <v>41051000</v>
      </c>
      <c r="B31" s="864" t="str">
        <f>додаток_1!C112</f>
        <v>Субвенція з місцевого бюджету на здійснення переданих видатків у сфері освіти за рахунок коштів освітньої субвенції</v>
      </c>
      <c r="C31" s="873"/>
      <c r="D31" s="865"/>
      <c r="E31" s="430"/>
    </row>
    <row r="32" spans="1:5" ht="35.25" hidden="1" customHeight="1" x14ac:dyDescent="0.2">
      <c r="A32" s="209">
        <v>41053900</v>
      </c>
      <c r="B32" s="834" t="s">
        <v>348</v>
      </c>
      <c r="C32" s="835"/>
      <c r="D32" s="836"/>
      <c r="E32" s="430"/>
    </row>
    <row r="33" spans="1:5" ht="35.25" hidden="1" customHeight="1" x14ac:dyDescent="0.25">
      <c r="A33" s="209">
        <v>41053900</v>
      </c>
      <c r="B33" s="864" t="s">
        <v>259</v>
      </c>
      <c r="C33" s="873"/>
      <c r="D33" s="865"/>
      <c r="E33" s="430"/>
    </row>
    <row r="34" spans="1:5" ht="35.25" hidden="1" customHeight="1" x14ac:dyDescent="0.25">
      <c r="A34" s="209">
        <v>41053900</v>
      </c>
      <c r="B34" s="890" t="s">
        <v>305</v>
      </c>
      <c r="C34" s="891"/>
      <c r="D34" s="892"/>
      <c r="E34" s="413"/>
    </row>
    <row r="35" spans="1:5" ht="35.25" hidden="1" customHeight="1" x14ac:dyDescent="0.25">
      <c r="A35" s="209">
        <v>41053900</v>
      </c>
      <c r="B35" s="864" t="s">
        <v>304</v>
      </c>
      <c r="C35" s="873"/>
      <c r="D35" s="865"/>
      <c r="E35" s="213"/>
    </row>
    <row r="36" spans="1:5" ht="35.25" hidden="1" customHeight="1" x14ac:dyDescent="0.25">
      <c r="A36" s="209">
        <v>41053900</v>
      </c>
      <c r="B36" s="864" t="s">
        <v>261</v>
      </c>
      <c r="C36" s="873"/>
      <c r="D36" s="865"/>
      <c r="E36" s="213"/>
    </row>
    <row r="37" spans="1:5" s="122" customFormat="1" ht="26.25" customHeight="1" x14ac:dyDescent="0.25">
      <c r="A37" s="214">
        <v>17563000000</v>
      </c>
      <c r="B37" s="884" t="s">
        <v>201</v>
      </c>
      <c r="C37" s="885"/>
      <c r="D37" s="886"/>
      <c r="E37" s="215">
        <f>E38+E39+E40</f>
        <v>50000</v>
      </c>
    </row>
    <row r="38" spans="1:5" s="122" customFormat="1" ht="35.25" hidden="1" customHeight="1" x14ac:dyDescent="0.25">
      <c r="A38" s="209">
        <v>41053900</v>
      </c>
      <c r="B38" s="864" t="s">
        <v>413</v>
      </c>
      <c r="C38" s="873"/>
      <c r="D38" s="865"/>
      <c r="E38" s="430"/>
    </row>
    <row r="39" spans="1:5" ht="35.25" hidden="1" customHeight="1" x14ac:dyDescent="0.25">
      <c r="A39" s="209">
        <v>41053900</v>
      </c>
      <c r="B39" s="834" t="s">
        <v>260</v>
      </c>
      <c r="C39" s="835"/>
      <c r="D39" s="836"/>
      <c r="E39" s="178"/>
    </row>
    <row r="40" spans="1:5" ht="51.75" customHeight="1" x14ac:dyDescent="0.25">
      <c r="A40" s="209">
        <v>41053900</v>
      </c>
      <c r="B40" s="864" t="s">
        <v>414</v>
      </c>
      <c r="C40" s="873"/>
      <c r="D40" s="865"/>
      <c r="E40" s="733">
        <v>50000</v>
      </c>
    </row>
    <row r="41" spans="1:5" ht="35.25" hidden="1" customHeight="1" x14ac:dyDescent="0.25">
      <c r="A41" s="214">
        <v>17314200000</v>
      </c>
      <c r="B41" s="874" t="s">
        <v>231</v>
      </c>
      <c r="C41" s="874"/>
      <c r="D41" s="874"/>
      <c r="E41" s="216"/>
    </row>
    <row r="42" spans="1:5" ht="25.5" customHeight="1" x14ac:dyDescent="0.2">
      <c r="A42" s="845" t="s">
        <v>230</v>
      </c>
      <c r="B42" s="846"/>
      <c r="C42" s="846"/>
      <c r="D42" s="846"/>
      <c r="E42" s="847"/>
    </row>
    <row r="43" spans="1:5" s="631" customFormat="1" ht="35.25" hidden="1" customHeight="1" x14ac:dyDescent="0.2">
      <c r="A43" s="207">
        <v>99000000000</v>
      </c>
      <c r="B43" s="848" t="s">
        <v>228</v>
      </c>
      <c r="C43" s="849"/>
      <c r="D43" s="850"/>
      <c r="E43" s="218">
        <f>E44</f>
        <v>0</v>
      </c>
    </row>
    <row r="44" spans="1:5" s="631" customFormat="1" ht="35.25" hidden="1" customHeight="1" x14ac:dyDescent="0.2">
      <c r="A44" s="209">
        <f>додаток_1!B104</f>
        <v>41033900</v>
      </c>
      <c r="B44" s="834" t="str">
        <f>додаток_1!C104</f>
        <v xml:space="preserve">Освітня субвенція з державного бюджету місцевим бюджетам </v>
      </c>
      <c r="C44" s="835"/>
      <c r="D44" s="836"/>
      <c r="E44" s="219"/>
    </row>
    <row r="45" spans="1:5" ht="35.25" hidden="1" customHeight="1" x14ac:dyDescent="0.25">
      <c r="A45" s="214">
        <v>17100000000</v>
      </c>
      <c r="B45" s="874" t="s">
        <v>202</v>
      </c>
      <c r="C45" s="874"/>
      <c r="D45" s="874"/>
      <c r="E45" s="218">
        <f>E46+E47</f>
        <v>0</v>
      </c>
    </row>
    <row r="46" spans="1:5" ht="60.75" hidden="1" customHeight="1" x14ac:dyDescent="0.2">
      <c r="A46" s="217">
        <v>41051100</v>
      </c>
      <c r="B46" s="834" t="s">
        <v>349</v>
      </c>
      <c r="C46" s="835"/>
      <c r="D46" s="836"/>
      <c r="E46" s="219">
        <f>додаток_1!D116</f>
        <v>0</v>
      </c>
    </row>
    <row r="47" spans="1:5" ht="56.25" hidden="1" customHeight="1" x14ac:dyDescent="0.2">
      <c r="A47" s="217">
        <v>41053900</v>
      </c>
      <c r="B47" s="834" t="s">
        <v>272</v>
      </c>
      <c r="C47" s="835"/>
      <c r="D47" s="836"/>
      <c r="E47" s="219"/>
    </row>
    <row r="48" spans="1:5" ht="24" customHeight="1" x14ac:dyDescent="0.25">
      <c r="A48" s="214" t="s">
        <v>120</v>
      </c>
      <c r="B48" s="884" t="s">
        <v>235</v>
      </c>
      <c r="C48" s="885"/>
      <c r="D48" s="886"/>
      <c r="E48" s="215">
        <f>E49+E50+E43</f>
        <v>164030</v>
      </c>
    </row>
    <row r="49" spans="1:6" ht="22.5" customHeight="1" x14ac:dyDescent="0.25">
      <c r="A49" s="220" t="s">
        <v>120</v>
      </c>
      <c r="B49" s="864" t="s">
        <v>203</v>
      </c>
      <c r="C49" s="873"/>
      <c r="D49" s="865"/>
      <c r="E49" s="221">
        <f>E16+E21+E27+E37</f>
        <v>164030</v>
      </c>
    </row>
    <row r="50" spans="1:6" s="122" customFormat="1" ht="23.25" customHeight="1" thickBot="1" x14ac:dyDescent="0.3">
      <c r="A50" s="222" t="s">
        <v>120</v>
      </c>
      <c r="B50" s="839" t="s">
        <v>236</v>
      </c>
      <c r="C50" s="840"/>
      <c r="D50" s="841"/>
      <c r="E50" s="223">
        <f>E45+E43</f>
        <v>0</v>
      </c>
      <c r="F50" s="197">
        <f>E48-додаток_1!D100</f>
        <v>0</v>
      </c>
    </row>
    <row r="51" spans="1:6" ht="9.75" customHeight="1" x14ac:dyDescent="0.2"/>
    <row r="52" spans="1:6" ht="17.25" customHeight="1" x14ac:dyDescent="0.3">
      <c r="A52" s="29" t="s">
        <v>237</v>
      </c>
      <c r="B52" s="39"/>
      <c r="C52" s="39"/>
      <c r="D52" s="39"/>
      <c r="E52" s="39"/>
    </row>
    <row r="53" spans="1:6" ht="20.25" customHeight="1" thickBot="1" x14ac:dyDescent="0.3">
      <c r="E53" s="202" t="s">
        <v>19</v>
      </c>
    </row>
    <row r="54" spans="1:6" ht="138" customHeight="1" thickBot="1" x14ac:dyDescent="0.25">
      <c r="A54" s="224" t="s">
        <v>238</v>
      </c>
      <c r="B54" s="225" t="s">
        <v>245</v>
      </c>
      <c r="C54" s="854" t="s">
        <v>239</v>
      </c>
      <c r="D54" s="855"/>
      <c r="E54" s="226" t="s">
        <v>108</v>
      </c>
    </row>
    <row r="55" spans="1:6" ht="13.5" thickBot="1" x14ac:dyDescent="0.25">
      <c r="A55" s="205">
        <v>1</v>
      </c>
      <c r="B55" s="48">
        <v>2</v>
      </c>
      <c r="C55" s="856">
        <v>3</v>
      </c>
      <c r="D55" s="857"/>
      <c r="E55" s="206">
        <v>4</v>
      </c>
    </row>
    <row r="56" spans="1:6" ht="15.75" x14ac:dyDescent="0.2">
      <c r="A56" s="842" t="s">
        <v>240</v>
      </c>
      <c r="B56" s="843"/>
      <c r="C56" s="843"/>
      <c r="D56" s="843"/>
      <c r="E56" s="844"/>
    </row>
    <row r="57" spans="1:6" ht="15" customHeight="1" x14ac:dyDescent="0.2">
      <c r="A57" s="227" t="s">
        <v>222</v>
      </c>
      <c r="B57" s="228">
        <v>9770</v>
      </c>
      <c r="C57" s="862" t="s">
        <v>244</v>
      </c>
      <c r="D57" s="863"/>
      <c r="E57" s="241">
        <f>E58+E63</f>
        <v>16000</v>
      </c>
      <c r="F57" s="51"/>
    </row>
    <row r="58" spans="1:6" ht="15.75" customHeight="1" x14ac:dyDescent="0.25">
      <c r="A58" s="229">
        <v>17100000000</v>
      </c>
      <c r="B58" s="228"/>
      <c r="C58" s="858" t="s">
        <v>202</v>
      </c>
      <c r="D58" s="859"/>
      <c r="E58" s="241">
        <f>E59+E60+E62+E61</f>
        <v>16000</v>
      </c>
    </row>
    <row r="59" spans="1:6" ht="80.25" customHeight="1" x14ac:dyDescent="0.2">
      <c r="A59" s="230"/>
      <c r="B59" s="228"/>
      <c r="C59" s="837" t="s">
        <v>466</v>
      </c>
      <c r="D59" s="838"/>
      <c r="E59" s="309">
        <v>16000</v>
      </c>
    </row>
    <row r="60" spans="1:6" ht="69.75" hidden="1" customHeight="1" x14ac:dyDescent="0.2">
      <c r="A60" s="230"/>
      <c r="B60" s="228"/>
      <c r="C60" s="834" t="s">
        <v>328</v>
      </c>
      <c r="D60" s="836"/>
      <c r="E60" s="309"/>
    </row>
    <row r="61" spans="1:6" s="631" customFormat="1" ht="34.5" hidden="1" customHeight="1" x14ac:dyDescent="0.2">
      <c r="A61" s="633"/>
      <c r="B61" s="632"/>
      <c r="C61" s="834" t="s">
        <v>497</v>
      </c>
      <c r="D61" s="836"/>
      <c r="E61" s="635"/>
    </row>
    <row r="62" spans="1:6" s="631" customFormat="1" ht="34.5" hidden="1" customHeight="1" x14ac:dyDescent="0.2">
      <c r="A62" s="633"/>
      <c r="B62" s="632"/>
      <c r="C62" s="834" t="s">
        <v>498</v>
      </c>
      <c r="D62" s="836"/>
      <c r="E62" s="635"/>
    </row>
    <row r="63" spans="1:6" ht="15" hidden="1" customHeight="1" x14ac:dyDescent="0.25">
      <c r="A63" s="229">
        <v>17314200000</v>
      </c>
      <c r="B63" s="233"/>
      <c r="C63" s="858" t="s">
        <v>231</v>
      </c>
      <c r="D63" s="859"/>
      <c r="E63" s="241">
        <f>E64+E65</f>
        <v>0</v>
      </c>
    </row>
    <row r="64" spans="1:6" ht="47.25" hidden="1" customHeight="1" x14ac:dyDescent="0.25">
      <c r="A64" s="234"/>
      <c r="B64" s="235"/>
      <c r="C64" s="860" t="s">
        <v>329</v>
      </c>
      <c r="D64" s="861"/>
      <c r="E64" s="242"/>
    </row>
    <row r="65" spans="1:5" ht="63.75" hidden="1" customHeight="1" x14ac:dyDescent="0.25">
      <c r="A65" s="234"/>
      <c r="B65" s="235"/>
      <c r="C65" s="860" t="s">
        <v>303</v>
      </c>
      <c r="D65" s="861"/>
      <c r="E65" s="231"/>
    </row>
    <row r="66" spans="1:5" s="122" customFormat="1" ht="37.5" customHeight="1" x14ac:dyDescent="0.25">
      <c r="A66" s="227" t="s">
        <v>224</v>
      </c>
      <c r="B66" s="236">
        <v>9800</v>
      </c>
      <c r="C66" s="858" t="str">
        <f>додаток_3!D47</f>
        <v>Субвенція з місцевого бюджету державному бюджету на виконання програм соціально-економічного розвитку регіонів</v>
      </c>
      <c r="D66" s="859"/>
      <c r="E66" s="305">
        <f>E76+E73+E75+E74+E67+E68+E69+E70+E71+E72</f>
        <v>400000</v>
      </c>
    </row>
    <row r="67" spans="1:5" s="122" customFormat="1" ht="33" customHeight="1" x14ac:dyDescent="0.25">
      <c r="A67" s="227" t="s">
        <v>486</v>
      </c>
      <c r="B67" s="426"/>
      <c r="C67" s="864" t="s">
        <v>551</v>
      </c>
      <c r="D67" s="865"/>
      <c r="E67" s="308">
        <v>100000</v>
      </c>
    </row>
    <row r="68" spans="1:5" s="122" customFormat="1" ht="33.75" customHeight="1" x14ac:dyDescent="0.25">
      <c r="A68" s="227" t="s">
        <v>486</v>
      </c>
      <c r="B68" s="630"/>
      <c r="C68" s="864" t="s">
        <v>552</v>
      </c>
      <c r="D68" s="865"/>
      <c r="E68" s="308">
        <v>100000</v>
      </c>
    </row>
    <row r="69" spans="1:5" s="122" customFormat="1" ht="33.75" hidden="1" customHeight="1" x14ac:dyDescent="0.25">
      <c r="A69" s="227" t="s">
        <v>486</v>
      </c>
      <c r="B69" s="630"/>
      <c r="C69" s="864" t="s">
        <v>483</v>
      </c>
      <c r="D69" s="865"/>
      <c r="E69" s="308"/>
    </row>
    <row r="70" spans="1:5" s="122" customFormat="1" ht="60.75" hidden="1" customHeight="1" x14ac:dyDescent="0.25">
      <c r="A70" s="227" t="s">
        <v>486</v>
      </c>
      <c r="B70" s="630"/>
      <c r="C70" s="864" t="s">
        <v>501</v>
      </c>
      <c r="D70" s="865"/>
      <c r="E70" s="308"/>
    </row>
    <row r="71" spans="1:5" s="122" customFormat="1" ht="33.75" hidden="1" customHeight="1" x14ac:dyDescent="0.25">
      <c r="A71" s="227" t="s">
        <v>486</v>
      </c>
      <c r="B71" s="630"/>
      <c r="C71" s="864" t="s">
        <v>484</v>
      </c>
      <c r="D71" s="865"/>
      <c r="E71" s="308"/>
    </row>
    <row r="72" spans="1:5" s="122" customFormat="1" ht="46.5" hidden="1" customHeight="1" x14ac:dyDescent="0.25">
      <c r="A72" s="227" t="s">
        <v>486</v>
      </c>
      <c r="B72" s="630"/>
      <c r="C72" s="864" t="s">
        <v>485</v>
      </c>
      <c r="D72" s="865"/>
      <c r="E72" s="308"/>
    </row>
    <row r="73" spans="1:5" s="122" customFormat="1" ht="82.5" customHeight="1" x14ac:dyDescent="0.2">
      <c r="A73" s="227" t="s">
        <v>486</v>
      </c>
      <c r="B73" s="237"/>
      <c r="C73" s="837" t="s">
        <v>502</v>
      </c>
      <c r="D73" s="838"/>
      <c r="E73" s="308">
        <v>200000</v>
      </c>
    </row>
    <row r="74" spans="1:5" s="122" customFormat="1" ht="36.75" hidden="1" customHeight="1" x14ac:dyDescent="0.25">
      <c r="A74" s="227" t="s">
        <v>257</v>
      </c>
      <c r="B74" s="237"/>
      <c r="C74" s="864" t="s">
        <v>482</v>
      </c>
      <c r="D74" s="865"/>
      <c r="E74" s="308"/>
    </row>
    <row r="75" spans="1:5" s="122" customFormat="1" ht="37.5" hidden="1" customHeight="1" x14ac:dyDescent="0.25">
      <c r="A75" s="227" t="s">
        <v>257</v>
      </c>
      <c r="B75" s="238"/>
      <c r="C75" s="864" t="s">
        <v>314</v>
      </c>
      <c r="D75" s="865"/>
      <c r="E75" s="304"/>
    </row>
    <row r="76" spans="1:5" ht="24.75" hidden="1" customHeight="1" x14ac:dyDescent="0.25">
      <c r="A76" s="227" t="s">
        <v>257</v>
      </c>
      <c r="B76" s="239"/>
      <c r="C76" s="860" t="s">
        <v>334</v>
      </c>
      <c r="D76" s="861"/>
      <c r="E76" s="304"/>
    </row>
    <row r="77" spans="1:5" ht="15.75" x14ac:dyDescent="0.2">
      <c r="A77" s="869" t="s">
        <v>241</v>
      </c>
      <c r="B77" s="870"/>
      <c r="C77" s="870"/>
      <c r="D77" s="870"/>
      <c r="E77" s="871"/>
    </row>
    <row r="78" spans="1:5" ht="27.75" hidden="1" customHeight="1" x14ac:dyDescent="0.2">
      <c r="A78" s="227" t="s">
        <v>222</v>
      </c>
      <c r="B78" s="632">
        <v>9770</v>
      </c>
      <c r="C78" s="862" t="s">
        <v>244</v>
      </c>
      <c r="D78" s="863"/>
      <c r="E78" s="634">
        <f>E79</f>
        <v>0</v>
      </c>
    </row>
    <row r="79" spans="1:5" ht="15.75" hidden="1" x14ac:dyDescent="0.25">
      <c r="A79" s="229">
        <v>17100000000</v>
      </c>
      <c r="B79" s="228"/>
      <c r="C79" s="858" t="s">
        <v>202</v>
      </c>
      <c r="D79" s="859"/>
      <c r="E79" s="634">
        <f>E80+E84</f>
        <v>0</v>
      </c>
    </row>
    <row r="80" spans="1:5" ht="33" hidden="1" customHeight="1" x14ac:dyDescent="0.25">
      <c r="A80" s="229"/>
      <c r="B80" s="228"/>
      <c r="C80" s="837" t="s">
        <v>467</v>
      </c>
      <c r="D80" s="838"/>
      <c r="E80" s="635"/>
    </row>
    <row r="81" spans="1:5" ht="30" hidden="1" customHeight="1" x14ac:dyDescent="0.2">
      <c r="A81" s="227" t="s">
        <v>126</v>
      </c>
      <c r="B81" s="228">
        <v>9740</v>
      </c>
      <c r="C81" s="866" t="s">
        <v>106</v>
      </c>
      <c r="D81" s="867"/>
      <c r="E81" s="241"/>
    </row>
    <row r="82" spans="1:5" ht="24" hidden="1" customHeight="1" x14ac:dyDescent="0.25">
      <c r="A82" s="229">
        <v>17100000000</v>
      </c>
      <c r="B82" s="228"/>
      <c r="C82" s="858" t="s">
        <v>202</v>
      </c>
      <c r="D82" s="859"/>
      <c r="E82" s="241"/>
    </row>
    <row r="83" spans="1:5" ht="66" hidden="1" customHeight="1" x14ac:dyDescent="0.25">
      <c r="A83" s="229"/>
      <c r="B83" s="228"/>
      <c r="C83" s="837" t="s">
        <v>284</v>
      </c>
      <c r="D83" s="838"/>
      <c r="E83" s="242"/>
    </row>
    <row r="84" spans="1:5" ht="67.5" hidden="1" customHeight="1" x14ac:dyDescent="0.2">
      <c r="A84" s="636"/>
      <c r="B84" s="637"/>
      <c r="C84" s="837" t="s">
        <v>503</v>
      </c>
      <c r="D84" s="838"/>
      <c r="E84" s="309"/>
    </row>
    <row r="85" spans="1:5" ht="31.5" hidden="1" customHeight="1" x14ac:dyDescent="0.25">
      <c r="A85" s="240"/>
      <c r="B85" s="235"/>
      <c r="C85" s="860"/>
      <c r="D85" s="861"/>
      <c r="E85" s="232"/>
    </row>
    <row r="86" spans="1:5" ht="62.25" hidden="1" customHeight="1" x14ac:dyDescent="0.25">
      <c r="A86" s="240"/>
      <c r="B86" s="235"/>
      <c r="C86" s="860"/>
      <c r="D86" s="861"/>
      <c r="E86" s="232"/>
    </row>
    <row r="87" spans="1:5" s="122" customFormat="1" ht="15.75" hidden="1" x14ac:dyDescent="0.25">
      <c r="A87" s="230">
        <v>17314200000</v>
      </c>
      <c r="B87" s="228"/>
      <c r="C87" s="858" t="s">
        <v>231</v>
      </c>
      <c r="D87" s="859"/>
      <c r="E87" s="243"/>
    </row>
    <row r="88" spans="1:5" ht="15.75" hidden="1" x14ac:dyDescent="0.25">
      <c r="A88" s="240"/>
      <c r="B88" s="235"/>
      <c r="C88" s="860"/>
      <c r="D88" s="861"/>
      <c r="E88" s="232"/>
    </row>
    <row r="89" spans="1:5" ht="33.75" customHeight="1" x14ac:dyDescent="0.25">
      <c r="A89" s="227" t="s">
        <v>224</v>
      </c>
      <c r="B89" s="236">
        <v>9800</v>
      </c>
      <c r="C89" s="858" t="str">
        <f>C66</f>
        <v>Субвенція з місцевого бюджету державному бюджету на виконання програм соціально-економічного розвитку регіонів</v>
      </c>
      <c r="D89" s="859"/>
      <c r="E89" s="307">
        <f>SUM(E91:E97)</f>
        <v>250000</v>
      </c>
    </row>
    <row r="90" spans="1:5" ht="36.75" hidden="1" customHeight="1" x14ac:dyDescent="0.25">
      <c r="A90" s="227" t="s">
        <v>257</v>
      </c>
      <c r="B90" s="237"/>
      <c r="C90" s="860" t="s">
        <v>331</v>
      </c>
      <c r="D90" s="861"/>
      <c r="E90" s="304"/>
    </row>
    <row r="91" spans="1:5" ht="49.5" hidden="1" customHeight="1" x14ac:dyDescent="0.25">
      <c r="A91" s="227" t="s">
        <v>257</v>
      </c>
      <c r="B91" s="237"/>
      <c r="C91" s="837" t="s">
        <v>312</v>
      </c>
      <c r="D91" s="838"/>
      <c r="E91" s="304"/>
    </row>
    <row r="92" spans="1:5" ht="39" hidden="1" customHeight="1" x14ac:dyDescent="0.25">
      <c r="A92" s="227" t="s">
        <v>257</v>
      </c>
      <c r="B92" s="244"/>
      <c r="C92" s="864" t="s">
        <v>313</v>
      </c>
      <c r="D92" s="865"/>
      <c r="E92" s="304"/>
    </row>
    <row r="93" spans="1:5" ht="21.75" customHeight="1" x14ac:dyDescent="0.25">
      <c r="A93" s="227" t="s">
        <v>486</v>
      </c>
      <c r="B93" s="244"/>
      <c r="C93" s="864" t="s">
        <v>553</v>
      </c>
      <c r="D93" s="865"/>
      <c r="E93" s="221">
        <v>150000</v>
      </c>
    </row>
    <row r="94" spans="1:5" s="631" customFormat="1" ht="20.25" customHeight="1" x14ac:dyDescent="0.25">
      <c r="A94" s="227" t="s">
        <v>486</v>
      </c>
      <c r="B94" s="629"/>
      <c r="C94" s="864" t="s">
        <v>554</v>
      </c>
      <c r="D94" s="865"/>
      <c r="E94" s="221">
        <v>100000</v>
      </c>
    </row>
    <row r="95" spans="1:5" ht="35.25" hidden="1" customHeight="1" x14ac:dyDescent="0.25">
      <c r="A95" s="227" t="s">
        <v>257</v>
      </c>
      <c r="B95" s="244"/>
      <c r="C95" s="864"/>
      <c r="D95" s="865"/>
      <c r="E95" s="304"/>
    </row>
    <row r="96" spans="1:5" ht="33.75" hidden="1" customHeight="1" x14ac:dyDescent="0.25">
      <c r="A96" s="227" t="s">
        <v>257</v>
      </c>
      <c r="B96" s="244"/>
      <c r="C96" s="864" t="s">
        <v>487</v>
      </c>
      <c r="D96" s="865"/>
      <c r="E96" s="304"/>
    </row>
    <row r="97" spans="1:7" s="631" customFormat="1" ht="33.75" hidden="1" customHeight="1" x14ac:dyDescent="0.25">
      <c r="A97" s="227" t="s">
        <v>257</v>
      </c>
      <c r="B97" s="629"/>
      <c r="C97" s="864" t="s">
        <v>488</v>
      </c>
      <c r="D97" s="865"/>
      <c r="E97" s="304"/>
    </row>
    <row r="98" spans="1:7" ht="15.75" x14ac:dyDescent="0.25">
      <c r="A98" s="229" t="s">
        <v>120</v>
      </c>
      <c r="B98" s="858" t="s">
        <v>235</v>
      </c>
      <c r="C98" s="868"/>
      <c r="D98" s="859"/>
      <c r="E98" s="307">
        <f>E99+E100</f>
        <v>666000</v>
      </c>
    </row>
    <row r="99" spans="1:7" ht="15.75" x14ac:dyDescent="0.25">
      <c r="A99" s="245" t="s">
        <v>120</v>
      </c>
      <c r="B99" s="860" t="s">
        <v>203</v>
      </c>
      <c r="C99" s="872"/>
      <c r="D99" s="861"/>
      <c r="E99" s="304">
        <f>E57+E66</f>
        <v>416000</v>
      </c>
    </row>
    <row r="100" spans="1:7" ht="16.5" thickBot="1" x14ac:dyDescent="0.3">
      <c r="A100" s="246" t="s">
        <v>120</v>
      </c>
      <c r="B100" s="851" t="s">
        <v>236</v>
      </c>
      <c r="C100" s="852"/>
      <c r="D100" s="853"/>
      <c r="E100" s="306">
        <f>E78+E89</f>
        <v>250000</v>
      </c>
    </row>
    <row r="106" spans="1:7" s="28" customFormat="1" ht="18.75" x14ac:dyDescent="0.3">
      <c r="B106" s="28" t="s">
        <v>510</v>
      </c>
      <c r="D106" s="763" t="s">
        <v>511</v>
      </c>
      <c r="E106" s="763"/>
      <c r="F106" s="763"/>
      <c r="G106" s="763"/>
    </row>
    <row r="107" spans="1:7" ht="18.75" x14ac:dyDescent="0.3">
      <c r="A107" s="28"/>
      <c r="D107" s="28"/>
    </row>
  </sheetData>
  <mergeCells count="93">
    <mergeCell ref="C91:D91"/>
    <mergeCell ref="C79:D79"/>
    <mergeCell ref="C86:D86"/>
    <mergeCell ref="C87:D87"/>
    <mergeCell ref="B27:D27"/>
    <mergeCell ref="B32:D32"/>
    <mergeCell ref="B36:D36"/>
    <mergeCell ref="B33:D33"/>
    <mergeCell ref="B34:D34"/>
    <mergeCell ref="C60:D60"/>
    <mergeCell ref="C58:D58"/>
    <mergeCell ref="B45:D45"/>
    <mergeCell ref="B49:D49"/>
    <mergeCell ref="B48:D48"/>
    <mergeCell ref="B46:D46"/>
    <mergeCell ref="C89:D89"/>
    <mergeCell ref="D106:G106"/>
    <mergeCell ref="C61:D61"/>
    <mergeCell ref="C84:D84"/>
    <mergeCell ref="C90:D90"/>
    <mergeCell ref="B28:D28"/>
    <mergeCell ref="C97:D97"/>
    <mergeCell ref="C69:D69"/>
    <mergeCell ref="C70:D70"/>
    <mergeCell ref="C71:D71"/>
    <mergeCell ref="C72:D72"/>
    <mergeCell ref="C94:D94"/>
    <mergeCell ref="C93:D93"/>
    <mergeCell ref="B37:D37"/>
    <mergeCell ref="B35:D35"/>
    <mergeCell ref="B30:D30"/>
    <mergeCell ref="B31:D31"/>
    <mergeCell ref="C83:D83"/>
    <mergeCell ref="D1:E1"/>
    <mergeCell ref="D3:E3"/>
    <mergeCell ref="D4:E4"/>
    <mergeCell ref="A6:E6"/>
    <mergeCell ref="B13:D13"/>
    <mergeCell ref="A7:E7"/>
    <mergeCell ref="A8:B8"/>
    <mergeCell ref="D2:E2"/>
    <mergeCell ref="B14:D14"/>
    <mergeCell ref="B20:D20"/>
    <mergeCell ref="A15:E15"/>
    <mergeCell ref="B21:D21"/>
    <mergeCell ref="B29:D29"/>
    <mergeCell ref="B24:D24"/>
    <mergeCell ref="B16:D16"/>
    <mergeCell ref="B17:D17"/>
    <mergeCell ref="B19:D19"/>
    <mergeCell ref="B25:D25"/>
    <mergeCell ref="B18:D18"/>
    <mergeCell ref="B22:D22"/>
    <mergeCell ref="B23:D23"/>
    <mergeCell ref="B99:D99"/>
    <mergeCell ref="B38:D38"/>
    <mergeCell ref="B47:D47"/>
    <mergeCell ref="C80:D80"/>
    <mergeCell ref="C78:D78"/>
    <mergeCell ref="C62:D62"/>
    <mergeCell ref="C67:D67"/>
    <mergeCell ref="C64:D64"/>
    <mergeCell ref="C65:D65"/>
    <mergeCell ref="C73:D73"/>
    <mergeCell ref="C74:D74"/>
    <mergeCell ref="C68:D68"/>
    <mergeCell ref="B41:D41"/>
    <mergeCell ref="B39:D39"/>
    <mergeCell ref="B40:D40"/>
    <mergeCell ref="C82:D82"/>
    <mergeCell ref="B100:D100"/>
    <mergeCell ref="C54:D54"/>
    <mergeCell ref="C55:D55"/>
    <mergeCell ref="C66:D66"/>
    <mergeCell ref="C76:D76"/>
    <mergeCell ref="C57:D57"/>
    <mergeCell ref="C75:D75"/>
    <mergeCell ref="C81:D81"/>
    <mergeCell ref="B98:D98"/>
    <mergeCell ref="C63:D63"/>
    <mergeCell ref="C88:D88"/>
    <mergeCell ref="C85:D85"/>
    <mergeCell ref="C95:D95"/>
    <mergeCell ref="C96:D96"/>
    <mergeCell ref="A77:E77"/>
    <mergeCell ref="C92:D92"/>
    <mergeCell ref="B26:D26"/>
    <mergeCell ref="C59:D59"/>
    <mergeCell ref="B50:D50"/>
    <mergeCell ref="A56:E56"/>
    <mergeCell ref="A42:E42"/>
    <mergeCell ref="B43:D43"/>
    <mergeCell ref="B44:D44"/>
  </mergeCells>
  <pageMargins left="1.0236220472440944" right="0.27559055118110237" top="0.3149606299212598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workbookViewId="0"/>
  </sheetViews>
  <sheetFormatPr defaultRowHeight="12.75" x14ac:dyDescent="0.2"/>
  <cols>
    <col min="1" max="1" width="10.85546875" style="1" customWidth="1"/>
    <col min="2" max="2" width="10.7109375" style="1" customWidth="1"/>
    <col min="3" max="3" width="11.85546875" style="1" customWidth="1"/>
    <col min="4" max="4" width="40.7109375" style="1" customWidth="1"/>
    <col min="5" max="5" width="47.28515625" style="1" customWidth="1"/>
    <col min="6" max="6" width="10.42578125" style="1" customWidth="1"/>
    <col min="7" max="7" width="9.42578125" style="1" customWidth="1"/>
    <col min="8" max="8" width="11.140625" style="1" customWidth="1"/>
    <col min="9" max="9" width="15" style="748" customWidth="1"/>
    <col min="10" max="10" width="13.5703125" style="1" customWidth="1"/>
    <col min="11" max="16384" width="9.140625" style="1"/>
  </cols>
  <sheetData>
    <row r="1" spans="1:10" x14ac:dyDescent="0.2">
      <c r="F1" s="764" t="s">
        <v>316</v>
      </c>
      <c r="G1" s="764"/>
      <c r="H1" s="764"/>
      <c r="I1" s="764"/>
      <c r="J1" s="764"/>
    </row>
    <row r="2" spans="1:10" x14ac:dyDescent="0.2">
      <c r="F2" s="764" t="str">
        <f>додаток_1!D2</f>
        <v xml:space="preserve"> до рішення Здолбунівської міської ради</v>
      </c>
      <c r="G2" s="764"/>
      <c r="H2" s="764"/>
      <c r="I2" s="764"/>
      <c r="J2" s="764"/>
    </row>
    <row r="3" spans="1:10" ht="24" customHeight="1" x14ac:dyDescent="0.2">
      <c r="F3" s="766" t="str">
        <f>додаток_1!D3</f>
        <v>"Про зміни до бюджету Здолбунівської міської територіальної громади на 2025 рік"</v>
      </c>
      <c r="G3" s="766"/>
      <c r="H3" s="766"/>
      <c r="I3" s="766"/>
      <c r="J3" s="766"/>
    </row>
    <row r="4" spans="1:10" x14ac:dyDescent="0.2">
      <c r="F4" s="764" t="str">
        <f>додаток_1!D4</f>
        <v>від 14 травня 2025 року № 2686</v>
      </c>
      <c r="G4" s="764"/>
      <c r="H4" s="764"/>
      <c r="I4" s="764"/>
      <c r="J4" s="764"/>
    </row>
    <row r="6" spans="1:10" ht="15.75" x14ac:dyDescent="0.25">
      <c r="C6" s="765" t="s">
        <v>520</v>
      </c>
      <c r="D6" s="765"/>
      <c r="E6" s="765"/>
      <c r="F6" s="765"/>
      <c r="G6" s="765"/>
      <c r="H6" s="765"/>
      <c r="I6" s="765"/>
      <c r="J6" s="765"/>
    </row>
    <row r="7" spans="1:10" ht="15.75" x14ac:dyDescent="0.25">
      <c r="C7" s="765" t="s">
        <v>521</v>
      </c>
      <c r="D7" s="765"/>
      <c r="E7" s="765"/>
      <c r="F7" s="765"/>
      <c r="G7" s="765"/>
      <c r="H7" s="765"/>
      <c r="I7" s="765"/>
      <c r="J7" s="765"/>
    </row>
    <row r="8" spans="1:10" ht="15.75" x14ac:dyDescent="0.25">
      <c r="C8" s="765" t="s">
        <v>357</v>
      </c>
      <c r="D8" s="765"/>
      <c r="E8" s="765"/>
      <c r="F8" s="765"/>
      <c r="G8" s="765"/>
      <c r="H8" s="765"/>
      <c r="I8" s="765"/>
      <c r="J8" s="765"/>
    </row>
    <row r="9" spans="1:10" s="38" customFormat="1" ht="11.25" x14ac:dyDescent="0.2">
      <c r="A9" s="895">
        <v>1755900000</v>
      </c>
      <c r="B9" s="895"/>
      <c r="C9" s="41"/>
      <c r="D9" s="41"/>
      <c r="E9" s="41"/>
      <c r="F9" s="41"/>
      <c r="G9" s="41"/>
      <c r="H9" s="41"/>
      <c r="I9" s="746"/>
      <c r="J9" s="41"/>
    </row>
    <row r="10" spans="1:10" s="38" customFormat="1" ht="11.25" x14ac:dyDescent="0.2">
      <c r="A10" s="38" t="s">
        <v>133</v>
      </c>
      <c r="C10" s="41"/>
      <c r="D10" s="41"/>
      <c r="E10" s="41"/>
      <c r="F10" s="41"/>
      <c r="G10" s="41"/>
      <c r="H10" s="41"/>
      <c r="I10" s="747"/>
      <c r="J10" s="41"/>
    </row>
    <row r="11" spans="1:10" ht="13.5" thickBot="1" x14ac:dyDescent="0.25"/>
    <row r="12" spans="1:10" ht="96.75" customHeight="1" thickBot="1" x14ac:dyDescent="0.25">
      <c r="A12" s="247" t="s">
        <v>134</v>
      </c>
      <c r="B12" s="248" t="s">
        <v>129</v>
      </c>
      <c r="C12" s="248" t="s">
        <v>118</v>
      </c>
      <c r="D12" s="249" t="s">
        <v>130</v>
      </c>
      <c r="E12" s="248" t="s">
        <v>262</v>
      </c>
      <c r="F12" s="248" t="s">
        <v>263</v>
      </c>
      <c r="G12" s="248" t="s">
        <v>264</v>
      </c>
      <c r="H12" s="248" t="s">
        <v>265</v>
      </c>
      <c r="I12" s="250" t="s">
        <v>375</v>
      </c>
      <c r="J12" s="251" t="s">
        <v>376</v>
      </c>
    </row>
    <row r="13" spans="1:10" ht="13.5" thickBot="1" x14ac:dyDescent="0.25">
      <c r="A13" s="247">
        <v>1</v>
      </c>
      <c r="B13" s="248">
        <v>2</v>
      </c>
      <c r="C13" s="248">
        <v>3</v>
      </c>
      <c r="D13" s="249">
        <v>4</v>
      </c>
      <c r="E13" s="248">
        <v>5</v>
      </c>
      <c r="F13" s="248">
        <v>6</v>
      </c>
      <c r="G13" s="248">
        <v>7</v>
      </c>
      <c r="H13" s="248">
        <v>8</v>
      </c>
      <c r="I13" s="250">
        <v>9</v>
      </c>
      <c r="J13" s="251">
        <v>10</v>
      </c>
    </row>
    <row r="14" spans="1:10" ht="15" thickBot="1" x14ac:dyDescent="0.25">
      <c r="A14" s="618" t="s">
        <v>153</v>
      </c>
      <c r="B14" s="78"/>
      <c r="C14" s="78"/>
      <c r="D14" s="593" t="s">
        <v>45</v>
      </c>
      <c r="E14" s="248"/>
      <c r="F14" s="248"/>
      <c r="G14" s="248"/>
      <c r="H14" s="248"/>
      <c r="I14" s="619">
        <f>I15</f>
        <v>4489309</v>
      </c>
      <c r="J14" s="251"/>
    </row>
    <row r="15" spans="1:10" ht="16.5" thickBot="1" x14ac:dyDescent="0.3">
      <c r="A15" s="618" t="s">
        <v>154</v>
      </c>
      <c r="B15" s="78"/>
      <c r="C15" s="78"/>
      <c r="D15" s="593" t="s">
        <v>45</v>
      </c>
      <c r="E15" s="626"/>
      <c r="F15" s="626"/>
      <c r="G15" s="626"/>
      <c r="H15" s="626"/>
      <c r="I15" s="749">
        <f>I16+I17+I52+I53</f>
        <v>4489309</v>
      </c>
      <c r="J15" s="627"/>
    </row>
    <row r="16" spans="1:10" ht="71.25" customHeight="1" x14ac:dyDescent="0.25">
      <c r="A16" s="620" t="s">
        <v>287</v>
      </c>
      <c r="B16" s="621">
        <v>3104</v>
      </c>
      <c r="C16" s="622" t="s">
        <v>285</v>
      </c>
      <c r="D16" s="623" t="s">
        <v>286</v>
      </c>
      <c r="E16" s="624" t="s">
        <v>402</v>
      </c>
      <c r="F16" s="616"/>
      <c r="G16" s="616"/>
      <c r="H16" s="616"/>
      <c r="I16" s="625">
        <v>1100000</v>
      </c>
      <c r="J16" s="617"/>
    </row>
    <row r="17" spans="1:10" s="35" customFormat="1" ht="26.25" x14ac:dyDescent="0.25">
      <c r="A17" s="254" t="s">
        <v>380</v>
      </c>
      <c r="B17" s="64">
        <v>6091</v>
      </c>
      <c r="C17" s="71" t="s">
        <v>273</v>
      </c>
      <c r="D17" s="72" t="s">
        <v>382</v>
      </c>
      <c r="E17" s="252"/>
      <c r="F17" s="252"/>
      <c r="G17" s="252"/>
      <c r="H17" s="252"/>
      <c r="I17" s="744">
        <f>I40</f>
        <v>3026759</v>
      </c>
      <c r="J17" s="253"/>
    </row>
    <row r="18" spans="1:10" s="35" customFormat="1" ht="13.5" hidden="1" x14ac:dyDescent="0.25">
      <c r="A18" s="254"/>
      <c r="B18" s="255"/>
      <c r="C18" s="256"/>
      <c r="D18" s="257" t="s">
        <v>59</v>
      </c>
      <c r="E18" s="258"/>
      <c r="F18" s="258"/>
      <c r="G18" s="258"/>
      <c r="H18" s="258"/>
      <c r="I18" s="750">
        <f>SUM(I20:I30)</f>
        <v>0</v>
      </c>
      <c r="J18" s="259"/>
    </row>
    <row r="19" spans="1:10" s="35" customFormat="1" ht="51" hidden="1" x14ac:dyDescent="0.2">
      <c r="A19" s="254"/>
      <c r="B19" s="255"/>
      <c r="C19" s="256"/>
      <c r="D19" s="257"/>
      <c r="E19" s="258" t="s">
        <v>266</v>
      </c>
      <c r="F19" s="260"/>
      <c r="G19" s="260"/>
      <c r="H19" s="260"/>
      <c r="I19" s="751"/>
      <c r="J19" s="261"/>
    </row>
    <row r="20" spans="1:10" s="35" customFormat="1" ht="38.25" hidden="1" x14ac:dyDescent="0.2">
      <c r="A20" s="254"/>
      <c r="B20" s="255"/>
      <c r="C20" s="256"/>
      <c r="D20" s="257"/>
      <c r="E20" s="258" t="s">
        <v>216</v>
      </c>
      <c r="F20" s="260"/>
      <c r="G20" s="260"/>
      <c r="H20" s="260"/>
      <c r="I20" s="751"/>
      <c r="J20" s="261"/>
    </row>
    <row r="21" spans="1:10" s="35" customFormat="1" ht="38.25" hidden="1" x14ac:dyDescent="0.2">
      <c r="A21" s="254"/>
      <c r="B21" s="255"/>
      <c r="C21" s="256"/>
      <c r="D21" s="257"/>
      <c r="E21" s="258" t="s">
        <v>195</v>
      </c>
      <c r="F21" s="260"/>
      <c r="G21" s="260"/>
      <c r="H21" s="260"/>
      <c r="I21" s="751"/>
      <c r="J21" s="261"/>
    </row>
    <row r="22" spans="1:10" s="35" customFormat="1" ht="38.25" hidden="1" x14ac:dyDescent="0.2">
      <c r="A22" s="254"/>
      <c r="B22" s="255"/>
      <c r="C22" s="256"/>
      <c r="D22" s="257"/>
      <c r="E22" s="258" t="s">
        <v>196</v>
      </c>
      <c r="F22" s="260"/>
      <c r="G22" s="262"/>
      <c r="H22" s="262"/>
      <c r="I22" s="751"/>
      <c r="J22" s="261"/>
    </row>
    <row r="23" spans="1:10" s="35" customFormat="1" ht="57" hidden="1" customHeight="1" x14ac:dyDescent="0.2">
      <c r="A23" s="254"/>
      <c r="B23" s="255"/>
      <c r="C23" s="256"/>
      <c r="D23" s="257"/>
      <c r="E23" s="258" t="s">
        <v>268</v>
      </c>
      <c r="F23" s="260"/>
      <c r="G23" s="262"/>
      <c r="H23" s="262"/>
      <c r="I23" s="751"/>
      <c r="J23" s="261"/>
    </row>
    <row r="24" spans="1:10" s="35" customFormat="1" ht="25.5" hidden="1" x14ac:dyDescent="0.2">
      <c r="A24" s="254"/>
      <c r="B24" s="255"/>
      <c r="C24" s="256"/>
      <c r="D24" s="257"/>
      <c r="E24" s="258" t="s">
        <v>217</v>
      </c>
      <c r="F24" s="260"/>
      <c r="G24" s="262"/>
      <c r="H24" s="262"/>
      <c r="I24" s="744"/>
      <c r="J24" s="261"/>
    </row>
    <row r="25" spans="1:10" s="35" customFormat="1" ht="25.5" hidden="1" x14ac:dyDescent="0.2">
      <c r="A25" s="263"/>
      <c r="B25" s="264"/>
      <c r="C25" s="265"/>
      <c r="D25" s="266"/>
      <c r="E25" s="267" t="s">
        <v>218</v>
      </c>
      <c r="F25" s="268"/>
      <c r="G25" s="269"/>
      <c r="H25" s="269"/>
      <c r="I25" s="752"/>
      <c r="J25" s="270"/>
    </row>
    <row r="26" spans="1:10" s="35" customFormat="1" ht="33" hidden="1" customHeight="1" x14ac:dyDescent="0.2">
      <c r="A26" s="254"/>
      <c r="B26" s="255"/>
      <c r="C26" s="256"/>
      <c r="D26" s="257"/>
      <c r="E26" s="258" t="s">
        <v>219</v>
      </c>
      <c r="F26" s="260"/>
      <c r="G26" s="262"/>
      <c r="H26" s="262"/>
      <c r="I26" s="744"/>
      <c r="J26" s="261"/>
    </row>
    <row r="27" spans="1:10" s="35" customFormat="1" ht="51" hidden="1" x14ac:dyDescent="0.2">
      <c r="A27" s="254"/>
      <c r="B27" s="255"/>
      <c r="C27" s="256"/>
      <c r="D27" s="257"/>
      <c r="E27" s="258" t="s">
        <v>267</v>
      </c>
      <c r="F27" s="260"/>
      <c r="G27" s="262"/>
      <c r="H27" s="262"/>
      <c r="I27" s="744"/>
      <c r="J27" s="261"/>
    </row>
    <row r="28" spans="1:10" s="35" customFormat="1" ht="38.25" hidden="1" x14ac:dyDescent="0.2">
      <c r="A28" s="254"/>
      <c r="B28" s="255"/>
      <c r="C28" s="256"/>
      <c r="D28" s="257"/>
      <c r="E28" s="258" t="s">
        <v>220</v>
      </c>
      <c r="F28" s="260"/>
      <c r="G28" s="262"/>
      <c r="H28" s="262"/>
      <c r="I28" s="744"/>
      <c r="J28" s="261"/>
    </row>
    <row r="29" spans="1:10" s="35" customFormat="1" ht="13.5" hidden="1" x14ac:dyDescent="0.2">
      <c r="A29" s="254"/>
      <c r="B29" s="255"/>
      <c r="C29" s="256"/>
      <c r="D29" s="257"/>
      <c r="E29" s="72"/>
      <c r="F29" s="271"/>
      <c r="G29" s="272"/>
      <c r="H29" s="272"/>
      <c r="I29" s="744"/>
      <c r="J29" s="261"/>
    </row>
    <row r="30" spans="1:10" s="35" customFormat="1" ht="13.5" hidden="1" x14ac:dyDescent="0.2">
      <c r="A30" s="254"/>
      <c r="B30" s="255"/>
      <c r="C30" s="256"/>
      <c r="D30" s="257"/>
      <c r="E30" s="72"/>
      <c r="F30" s="271"/>
      <c r="G30" s="272"/>
      <c r="H30" s="272"/>
      <c r="I30" s="744"/>
      <c r="J30" s="261"/>
    </row>
    <row r="31" spans="1:10" s="35" customFormat="1" ht="13.5" hidden="1" x14ac:dyDescent="0.25">
      <c r="A31" s="254"/>
      <c r="B31" s="255"/>
      <c r="C31" s="256"/>
      <c r="D31" s="257" t="s">
        <v>60</v>
      </c>
      <c r="E31" s="258"/>
      <c r="F31" s="258"/>
      <c r="G31" s="258"/>
      <c r="H31" s="258"/>
      <c r="I31" s="750">
        <f>I32+I33+I37+I38+I39</f>
        <v>0</v>
      </c>
      <c r="J31" s="259"/>
    </row>
    <row r="32" spans="1:10" s="35" customFormat="1" ht="67.5" hidden="1" customHeight="1" x14ac:dyDescent="0.25">
      <c r="A32" s="254"/>
      <c r="B32" s="255"/>
      <c r="C32" s="256"/>
      <c r="D32" s="257"/>
      <c r="E32" s="325" t="s">
        <v>306</v>
      </c>
      <c r="F32" s="258"/>
      <c r="G32" s="258"/>
      <c r="H32" s="258"/>
      <c r="I32" s="750"/>
      <c r="J32" s="259"/>
    </row>
    <row r="33" spans="1:10" s="35" customFormat="1" ht="69" hidden="1" customHeight="1" x14ac:dyDescent="0.25">
      <c r="A33" s="254"/>
      <c r="B33" s="255"/>
      <c r="C33" s="256"/>
      <c r="D33" s="257"/>
      <c r="E33" s="325" t="s">
        <v>310</v>
      </c>
      <c r="F33" s="258"/>
      <c r="G33" s="258"/>
      <c r="H33" s="258"/>
      <c r="I33" s="750"/>
      <c r="J33" s="259"/>
    </row>
    <row r="34" spans="1:10" s="35" customFormat="1" ht="39" hidden="1" x14ac:dyDescent="0.25">
      <c r="A34" s="254"/>
      <c r="B34" s="255"/>
      <c r="C34" s="256"/>
      <c r="D34" s="257"/>
      <c r="E34" s="258" t="s">
        <v>269</v>
      </c>
      <c r="F34" s="258"/>
      <c r="G34" s="258"/>
      <c r="H34" s="258"/>
      <c r="I34" s="751"/>
      <c r="J34" s="259"/>
    </row>
    <row r="35" spans="1:10" s="35" customFormat="1" ht="39" hidden="1" x14ac:dyDescent="0.25">
      <c r="A35" s="254"/>
      <c r="B35" s="255"/>
      <c r="C35" s="256"/>
      <c r="D35" s="257"/>
      <c r="E35" s="258" t="s">
        <v>270</v>
      </c>
      <c r="F35" s="258"/>
      <c r="G35" s="258"/>
      <c r="H35" s="258"/>
      <c r="I35" s="751"/>
      <c r="J35" s="259"/>
    </row>
    <row r="36" spans="1:10" s="35" customFormat="1" ht="26.25" hidden="1" x14ac:dyDescent="0.25">
      <c r="A36" s="254"/>
      <c r="B36" s="255"/>
      <c r="C36" s="256"/>
      <c r="D36" s="257"/>
      <c r="E36" s="258" t="s">
        <v>271</v>
      </c>
      <c r="F36" s="258"/>
      <c r="G36" s="258"/>
      <c r="H36" s="258"/>
      <c r="I36" s="751"/>
      <c r="J36" s="259"/>
    </row>
    <row r="37" spans="1:10" s="35" customFormat="1" ht="64.5" hidden="1" x14ac:dyDescent="0.25">
      <c r="A37" s="254"/>
      <c r="B37" s="255"/>
      <c r="C37" s="256"/>
      <c r="D37" s="257"/>
      <c r="E37" s="258" t="s">
        <v>332</v>
      </c>
      <c r="F37" s="258"/>
      <c r="G37" s="258"/>
      <c r="H37" s="258"/>
      <c r="I37" s="751"/>
      <c r="J37" s="259"/>
    </row>
    <row r="38" spans="1:10" s="35" customFormat="1" ht="64.5" hidden="1" x14ac:dyDescent="0.25">
      <c r="A38" s="254"/>
      <c r="B38" s="255"/>
      <c r="C38" s="256"/>
      <c r="D38" s="257"/>
      <c r="E38" s="258" t="s">
        <v>307</v>
      </c>
      <c r="F38" s="258"/>
      <c r="G38" s="258"/>
      <c r="H38" s="258"/>
      <c r="I38" s="751"/>
      <c r="J38" s="259"/>
    </row>
    <row r="39" spans="1:10" s="35" customFormat="1" ht="54" hidden="1" customHeight="1" x14ac:dyDescent="0.25">
      <c r="A39" s="254"/>
      <c r="B39" s="255"/>
      <c r="C39" s="256"/>
      <c r="D39" s="257"/>
      <c r="E39" s="258" t="s">
        <v>335</v>
      </c>
      <c r="F39" s="258"/>
      <c r="G39" s="258"/>
      <c r="H39" s="258"/>
      <c r="I39" s="751"/>
      <c r="J39" s="259"/>
    </row>
    <row r="40" spans="1:10" s="35" customFormat="1" ht="13.5" x14ac:dyDescent="0.2">
      <c r="A40" s="254"/>
      <c r="B40" s="255"/>
      <c r="C40" s="256"/>
      <c r="D40" s="257" t="s">
        <v>141</v>
      </c>
      <c r="E40" s="258"/>
      <c r="F40" s="260"/>
      <c r="G40" s="260"/>
      <c r="H40" s="260"/>
      <c r="I40" s="750">
        <f>SUM(I41:I51)</f>
        <v>3026759</v>
      </c>
      <c r="J40" s="273"/>
    </row>
    <row r="41" spans="1:10" s="35" customFormat="1" ht="64.5" customHeight="1" x14ac:dyDescent="0.2">
      <c r="A41" s="254"/>
      <c r="B41" s="255"/>
      <c r="C41" s="256"/>
      <c r="D41" s="257"/>
      <c r="E41" s="734" t="s">
        <v>546</v>
      </c>
      <c r="F41" s="260"/>
      <c r="G41" s="260"/>
      <c r="H41" s="260"/>
      <c r="I41" s="744">
        <v>113754</v>
      </c>
      <c r="J41" s="273"/>
    </row>
    <row r="42" spans="1:10" s="35" customFormat="1" ht="53.25" customHeight="1" x14ac:dyDescent="0.2">
      <c r="A42" s="254"/>
      <c r="B42" s="255"/>
      <c r="C42" s="256"/>
      <c r="D42" s="257"/>
      <c r="E42" s="734" t="s">
        <v>545</v>
      </c>
      <c r="F42" s="260"/>
      <c r="G42" s="260"/>
      <c r="H42" s="260"/>
      <c r="I42" s="744">
        <v>113754</v>
      </c>
      <c r="J42" s="273"/>
    </row>
    <row r="43" spans="1:10" s="35" customFormat="1" ht="42" customHeight="1" x14ac:dyDescent="0.2">
      <c r="A43" s="254"/>
      <c r="B43" s="255"/>
      <c r="C43" s="256"/>
      <c r="D43" s="257"/>
      <c r="E43" s="258" t="s">
        <v>547</v>
      </c>
      <c r="F43" s="260"/>
      <c r="G43" s="260"/>
      <c r="H43" s="260"/>
      <c r="I43" s="744">
        <v>1500000</v>
      </c>
      <c r="J43" s="273"/>
    </row>
    <row r="44" spans="1:10" s="35" customFormat="1" ht="40.5" customHeight="1" x14ac:dyDescent="0.2">
      <c r="A44" s="254"/>
      <c r="B44" s="255"/>
      <c r="C44" s="256"/>
      <c r="D44" s="257"/>
      <c r="E44" s="258" t="s">
        <v>548</v>
      </c>
      <c r="F44" s="260"/>
      <c r="G44" s="260"/>
      <c r="H44" s="260"/>
      <c r="I44" s="744">
        <v>1299251</v>
      </c>
      <c r="J44" s="273"/>
    </row>
    <row r="45" spans="1:10" s="35" customFormat="1" ht="51" hidden="1" customHeight="1" x14ac:dyDescent="0.2">
      <c r="A45" s="254"/>
      <c r="B45" s="255"/>
      <c r="C45" s="256"/>
      <c r="D45" s="257"/>
      <c r="E45" s="258" t="s">
        <v>350</v>
      </c>
      <c r="F45" s="260"/>
      <c r="G45" s="260"/>
      <c r="H45" s="260"/>
      <c r="I45" s="744"/>
      <c r="J45" s="273"/>
    </row>
    <row r="46" spans="1:10" s="35" customFormat="1" ht="38.25" hidden="1" customHeight="1" x14ac:dyDescent="0.2">
      <c r="A46" s="254"/>
      <c r="B46" s="255"/>
      <c r="C46" s="256"/>
      <c r="D46" s="257"/>
      <c r="E46" s="258" t="s">
        <v>355</v>
      </c>
      <c r="F46" s="260"/>
      <c r="G46" s="260"/>
      <c r="H46" s="260"/>
      <c r="I46" s="744"/>
      <c r="J46" s="273"/>
    </row>
    <row r="47" spans="1:10" s="35" customFormat="1" ht="50.25" hidden="1" customHeight="1" x14ac:dyDescent="0.2">
      <c r="A47" s="254"/>
      <c r="B47" s="255"/>
      <c r="C47" s="256"/>
      <c r="D47" s="257"/>
      <c r="E47" s="258" t="s">
        <v>311</v>
      </c>
      <c r="F47" s="260"/>
      <c r="G47" s="260"/>
      <c r="H47" s="260"/>
      <c r="I47" s="744"/>
      <c r="J47" s="273"/>
    </row>
    <row r="48" spans="1:10" s="35" customFormat="1" ht="51" hidden="1" customHeight="1" x14ac:dyDescent="0.2">
      <c r="A48" s="254"/>
      <c r="B48" s="255"/>
      <c r="C48" s="256"/>
      <c r="D48" s="257"/>
      <c r="E48" s="258" t="s">
        <v>351</v>
      </c>
      <c r="F48" s="260"/>
      <c r="G48" s="260"/>
      <c r="H48" s="260"/>
      <c r="I48" s="744"/>
      <c r="J48" s="273"/>
    </row>
    <row r="49" spans="1:10" s="35" customFormat="1" ht="51" hidden="1" customHeight="1" x14ac:dyDescent="0.2">
      <c r="A49" s="254"/>
      <c r="B49" s="255"/>
      <c r="C49" s="256"/>
      <c r="D49" s="257"/>
      <c r="E49" s="258" t="s">
        <v>352</v>
      </c>
      <c r="F49" s="260"/>
      <c r="G49" s="260"/>
      <c r="H49" s="260"/>
      <c r="I49" s="744"/>
      <c r="J49" s="273"/>
    </row>
    <row r="50" spans="1:10" s="35" customFormat="1" ht="62.25" hidden="1" customHeight="1" x14ac:dyDescent="0.2">
      <c r="A50" s="254"/>
      <c r="B50" s="255"/>
      <c r="C50" s="256"/>
      <c r="D50" s="257"/>
      <c r="E50" s="258" t="s">
        <v>353</v>
      </c>
      <c r="F50" s="260"/>
      <c r="G50" s="260"/>
      <c r="H50" s="260"/>
      <c r="I50" s="744"/>
      <c r="J50" s="273"/>
    </row>
    <row r="51" spans="1:10" s="35" customFormat="1" ht="66" hidden="1" customHeight="1" x14ac:dyDescent="0.2">
      <c r="A51" s="254"/>
      <c r="B51" s="255"/>
      <c r="C51" s="256"/>
      <c r="D51" s="257"/>
      <c r="E51" s="258" t="s">
        <v>354</v>
      </c>
      <c r="F51" s="260"/>
      <c r="G51" s="260"/>
      <c r="H51" s="260"/>
      <c r="I51" s="744"/>
      <c r="J51" s="273"/>
    </row>
    <row r="52" spans="1:10" s="35" customFormat="1" ht="25.5" hidden="1" x14ac:dyDescent="0.2">
      <c r="A52" s="254" t="s">
        <v>95</v>
      </c>
      <c r="B52" s="64">
        <v>7350</v>
      </c>
      <c r="C52" s="337" t="s">
        <v>84</v>
      </c>
      <c r="D52" s="533" t="s">
        <v>83</v>
      </c>
      <c r="E52" s="325" t="s">
        <v>403</v>
      </c>
      <c r="F52" s="258"/>
      <c r="G52" s="258"/>
      <c r="H52" s="258"/>
      <c r="I52" s="744"/>
      <c r="J52" s="274"/>
    </row>
    <row r="53" spans="1:10" s="35" customFormat="1" ht="27" thickBot="1" x14ac:dyDescent="0.3">
      <c r="A53" s="594" t="s">
        <v>97</v>
      </c>
      <c r="B53" s="595">
        <v>7670</v>
      </c>
      <c r="C53" s="596" t="s">
        <v>53</v>
      </c>
      <c r="D53" s="597" t="s">
        <v>69</v>
      </c>
      <c r="E53" s="267" t="s">
        <v>404</v>
      </c>
      <c r="F53" s="598"/>
      <c r="G53" s="598"/>
      <c r="H53" s="598"/>
      <c r="I53" s="753">
        <f>373000-10450</f>
        <v>362550</v>
      </c>
      <c r="J53" s="599"/>
    </row>
    <row r="54" spans="1:10" ht="26.25" thickBot="1" x14ac:dyDescent="0.25">
      <c r="A54" s="611" t="s">
        <v>155</v>
      </c>
      <c r="B54" s="612"/>
      <c r="C54" s="613"/>
      <c r="D54" s="614" t="s">
        <v>157</v>
      </c>
      <c r="E54" s="615"/>
      <c r="F54" s="615"/>
      <c r="G54" s="615"/>
      <c r="H54" s="615"/>
      <c r="I54" s="754">
        <f>I55</f>
        <v>-1936833</v>
      </c>
      <c r="J54" s="290"/>
    </row>
    <row r="55" spans="1:10" ht="26.25" thickBot="1" x14ac:dyDescent="0.25">
      <c r="A55" s="605" t="s">
        <v>156</v>
      </c>
      <c r="B55" s="606"/>
      <c r="C55" s="607"/>
      <c r="D55" s="608" t="s">
        <v>157</v>
      </c>
      <c r="E55" s="609"/>
      <c r="F55" s="609"/>
      <c r="G55" s="609"/>
      <c r="H55" s="609"/>
      <c r="I55" s="755">
        <f>I56+I60+I76+I79+I84+I68+I64+I63+I73+I66+I70</f>
        <v>-1936833</v>
      </c>
      <c r="J55" s="610"/>
    </row>
    <row r="56" spans="1:10" s="122" customFormat="1" ht="14.25" hidden="1" x14ac:dyDescent="0.2">
      <c r="A56" s="600" t="s">
        <v>158</v>
      </c>
      <c r="B56" s="542" t="s">
        <v>67</v>
      </c>
      <c r="C56" s="601" t="s">
        <v>47</v>
      </c>
      <c r="D56" s="602" t="s">
        <v>76</v>
      </c>
      <c r="E56" s="603"/>
      <c r="F56" s="603"/>
      <c r="G56" s="603"/>
      <c r="H56" s="603"/>
      <c r="I56" s="756">
        <f>I57+I58+I59</f>
        <v>0</v>
      </c>
      <c r="J56" s="604"/>
    </row>
    <row r="57" spans="1:10" ht="78.75" hidden="1" customHeight="1" x14ac:dyDescent="0.2">
      <c r="A57" s="63"/>
      <c r="B57" s="71"/>
      <c r="C57" s="62"/>
      <c r="D57" s="279"/>
      <c r="E57" s="534" t="s">
        <v>405</v>
      </c>
      <c r="F57" s="280"/>
      <c r="G57" s="280"/>
      <c r="H57" s="277"/>
      <c r="I57" s="745"/>
      <c r="J57" s="278"/>
    </row>
    <row r="58" spans="1:10" ht="77.25" hidden="1" customHeight="1" x14ac:dyDescent="0.2">
      <c r="A58" s="63"/>
      <c r="B58" s="71"/>
      <c r="C58" s="62"/>
      <c r="D58" s="279"/>
      <c r="E58" s="534" t="s">
        <v>406</v>
      </c>
      <c r="F58" s="280"/>
      <c r="G58" s="280"/>
      <c r="H58" s="277"/>
      <c r="I58" s="745"/>
      <c r="J58" s="278"/>
    </row>
    <row r="59" spans="1:10" ht="77.25" hidden="1" customHeight="1" x14ac:dyDescent="0.2">
      <c r="A59" s="63"/>
      <c r="B59" s="71"/>
      <c r="C59" s="62"/>
      <c r="D59" s="279"/>
      <c r="E59" s="534" t="s">
        <v>407</v>
      </c>
      <c r="F59" s="280"/>
      <c r="G59" s="280"/>
      <c r="H59" s="277"/>
      <c r="I59" s="745"/>
      <c r="J59" s="278"/>
    </row>
    <row r="60" spans="1:10" s="122" customFormat="1" ht="30" customHeight="1" x14ac:dyDescent="0.2">
      <c r="A60" s="399" t="s">
        <v>204</v>
      </c>
      <c r="B60" s="73">
        <v>1021</v>
      </c>
      <c r="C60" s="74" t="s">
        <v>159</v>
      </c>
      <c r="D60" s="535" t="s">
        <v>205</v>
      </c>
      <c r="E60" s="536"/>
      <c r="F60" s="537"/>
      <c r="G60" s="537"/>
      <c r="H60" s="538"/>
      <c r="I60" s="647">
        <f>I61+I62</f>
        <v>1000000</v>
      </c>
      <c r="J60" s="539"/>
    </row>
    <row r="61" spans="1:10" ht="63.75" hidden="1" customHeight="1" x14ac:dyDescent="0.2">
      <c r="A61" s="69"/>
      <c r="B61" s="70"/>
      <c r="C61" s="76"/>
      <c r="D61" s="66"/>
      <c r="E61" s="534" t="s">
        <v>408</v>
      </c>
      <c r="F61" s="280"/>
      <c r="G61" s="280"/>
      <c r="H61" s="277"/>
      <c r="I61" s="745"/>
      <c r="J61" s="278"/>
    </row>
    <row r="62" spans="1:10" ht="39.75" customHeight="1" x14ac:dyDescent="0.2">
      <c r="A62" s="69"/>
      <c r="B62" s="70"/>
      <c r="C62" s="76"/>
      <c r="D62" s="66"/>
      <c r="E62" s="534" t="s">
        <v>463</v>
      </c>
      <c r="F62" s="280"/>
      <c r="G62" s="280"/>
      <c r="H62" s="277"/>
      <c r="I62" s="745">
        <v>1000000</v>
      </c>
      <c r="J62" s="278"/>
    </row>
    <row r="63" spans="1:10" s="631" customFormat="1" ht="79.5" hidden="1" customHeight="1" x14ac:dyDescent="0.2">
      <c r="A63" s="399" t="s">
        <v>476</v>
      </c>
      <c r="B63" s="73">
        <v>1183</v>
      </c>
      <c r="C63" s="74" t="s">
        <v>161</v>
      </c>
      <c r="D63" s="284" t="s">
        <v>477</v>
      </c>
      <c r="E63" s="284" t="s">
        <v>495</v>
      </c>
      <c r="F63" s="280"/>
      <c r="G63" s="280"/>
      <c r="H63" s="277"/>
      <c r="I63" s="672"/>
      <c r="J63" s="278"/>
    </row>
    <row r="64" spans="1:10" ht="132.75" customHeight="1" x14ac:dyDescent="0.2">
      <c r="A64" s="399" t="s">
        <v>339</v>
      </c>
      <c r="B64" s="73">
        <v>1241</v>
      </c>
      <c r="C64" s="74" t="s">
        <v>161</v>
      </c>
      <c r="D64" s="284" t="s">
        <v>494</v>
      </c>
      <c r="E64" s="277"/>
      <c r="F64" s="280"/>
      <c r="G64" s="280"/>
      <c r="H64" s="277"/>
      <c r="I64" s="672">
        <f>I65</f>
        <v>-2346485.0499999998</v>
      </c>
      <c r="J64" s="278"/>
    </row>
    <row r="65" spans="1:10" s="631" customFormat="1" ht="59.25" customHeight="1" x14ac:dyDescent="0.2">
      <c r="A65" s="399"/>
      <c r="B65" s="73"/>
      <c r="C65" s="74"/>
      <c r="D65" s="284"/>
      <c r="E65" s="6" t="s">
        <v>507</v>
      </c>
      <c r="F65" s="280"/>
      <c r="G65" s="280"/>
      <c r="H65" s="277"/>
      <c r="I65" s="154">
        <v>-2346485.0499999998</v>
      </c>
      <c r="J65" s="278"/>
    </row>
    <row r="66" spans="1:10" s="631" customFormat="1" ht="132.75" customHeight="1" x14ac:dyDescent="0.2">
      <c r="A66" s="399" t="s">
        <v>340</v>
      </c>
      <c r="B66" s="73">
        <v>1242</v>
      </c>
      <c r="C66" s="74" t="s">
        <v>161</v>
      </c>
      <c r="D66" s="284" t="s">
        <v>506</v>
      </c>
      <c r="E66" s="277"/>
      <c r="F66" s="280"/>
      <c r="G66" s="280"/>
      <c r="H66" s="277"/>
      <c r="I66" s="672">
        <f>I67</f>
        <v>-3734500</v>
      </c>
      <c r="J66" s="278"/>
    </row>
    <row r="67" spans="1:10" s="631" customFormat="1" ht="50.25" customHeight="1" x14ac:dyDescent="0.2">
      <c r="A67" s="69"/>
      <c r="B67" s="70"/>
      <c r="C67" s="76"/>
      <c r="D67" s="534"/>
      <c r="E67" s="6" t="s">
        <v>507</v>
      </c>
      <c r="F67" s="280"/>
      <c r="G67" s="280"/>
      <c r="H67" s="277"/>
      <c r="I67" s="745">
        <v>-3734500</v>
      </c>
      <c r="J67" s="278"/>
    </row>
    <row r="68" spans="1:10" s="631" customFormat="1" ht="129.75" customHeight="1" x14ac:dyDescent="0.2">
      <c r="A68" s="399" t="s">
        <v>471</v>
      </c>
      <c r="B68" s="73">
        <v>1261</v>
      </c>
      <c r="C68" s="74" t="s">
        <v>161</v>
      </c>
      <c r="D68" s="284" t="s">
        <v>473</v>
      </c>
      <c r="E68" s="534"/>
      <c r="F68" s="280"/>
      <c r="G68" s="280"/>
      <c r="H68" s="277"/>
      <c r="I68" s="647">
        <f>I69</f>
        <v>-6121062</v>
      </c>
      <c r="J68" s="278"/>
    </row>
    <row r="69" spans="1:10" s="631" customFormat="1" ht="53.25" customHeight="1" x14ac:dyDescent="0.2">
      <c r="A69" s="69"/>
      <c r="B69" s="70"/>
      <c r="C69" s="76"/>
      <c r="D69" s="66"/>
      <c r="E69" s="281" t="s">
        <v>308</v>
      </c>
      <c r="F69" s="280"/>
      <c r="G69" s="280"/>
      <c r="H69" s="277"/>
      <c r="I69" s="745">
        <v>-6121062</v>
      </c>
      <c r="J69" s="278"/>
    </row>
    <row r="70" spans="1:10" s="122" customFormat="1" ht="53.25" customHeight="1" x14ac:dyDescent="0.2">
      <c r="A70" s="399" t="s">
        <v>528</v>
      </c>
      <c r="B70" s="73">
        <v>1270</v>
      </c>
      <c r="C70" s="74" t="s">
        <v>161</v>
      </c>
      <c r="D70" s="535" t="s">
        <v>531</v>
      </c>
      <c r="E70" s="648"/>
      <c r="F70" s="537"/>
      <c r="G70" s="537"/>
      <c r="H70" s="538"/>
      <c r="I70" s="647">
        <f>I71+I72</f>
        <v>6080985.0499999998</v>
      </c>
      <c r="J70" s="539"/>
    </row>
    <row r="71" spans="1:10" s="631" customFormat="1" ht="104.25" customHeight="1" x14ac:dyDescent="0.2">
      <c r="A71" s="399" t="s">
        <v>529</v>
      </c>
      <c r="B71" s="73">
        <v>1273</v>
      </c>
      <c r="C71" s="74" t="s">
        <v>161</v>
      </c>
      <c r="D71" s="66" t="s">
        <v>532</v>
      </c>
      <c r="E71" s="578" t="s">
        <v>507</v>
      </c>
      <c r="F71" s="280"/>
      <c r="G71" s="280"/>
      <c r="H71" s="277"/>
      <c r="I71" s="745">
        <v>2346485.0499999998</v>
      </c>
      <c r="J71" s="278"/>
    </row>
    <row r="72" spans="1:10" s="631" customFormat="1" ht="92.25" customHeight="1" x14ac:dyDescent="0.2">
      <c r="A72" s="399" t="s">
        <v>530</v>
      </c>
      <c r="B72" s="73">
        <v>1274</v>
      </c>
      <c r="C72" s="74" t="s">
        <v>161</v>
      </c>
      <c r="D72" s="66" t="s">
        <v>533</v>
      </c>
      <c r="E72" s="578" t="s">
        <v>507</v>
      </c>
      <c r="F72" s="280"/>
      <c r="G72" s="280"/>
      <c r="H72" s="277"/>
      <c r="I72" s="745">
        <v>3734500</v>
      </c>
      <c r="J72" s="278"/>
    </row>
    <row r="73" spans="1:10" s="122" customFormat="1" ht="96" hidden="1" customHeight="1" x14ac:dyDescent="0.2">
      <c r="A73" s="399" t="s">
        <v>468</v>
      </c>
      <c r="B73" s="73">
        <v>1290</v>
      </c>
      <c r="C73" s="74"/>
      <c r="D73" s="284" t="s">
        <v>469</v>
      </c>
      <c r="E73" s="648"/>
      <c r="F73" s="537"/>
      <c r="G73" s="537"/>
      <c r="H73" s="538"/>
      <c r="I73" s="647"/>
      <c r="J73" s="539"/>
    </row>
    <row r="74" spans="1:10" s="631" customFormat="1" ht="90.75" hidden="1" customHeight="1" x14ac:dyDescent="0.2">
      <c r="A74" s="399" t="s">
        <v>321</v>
      </c>
      <c r="B74" s="73">
        <v>1291</v>
      </c>
      <c r="C74" s="74" t="s">
        <v>161</v>
      </c>
      <c r="D74" s="534" t="s">
        <v>323</v>
      </c>
      <c r="E74" s="649" t="s">
        <v>496</v>
      </c>
      <c r="F74" s="280"/>
      <c r="G74" s="280"/>
      <c r="H74" s="277"/>
      <c r="I74" s="154"/>
      <c r="J74" s="278"/>
    </row>
    <row r="75" spans="1:10" s="631" customFormat="1" ht="77.25" hidden="1" customHeight="1" x14ac:dyDescent="0.2">
      <c r="A75" s="399" t="s">
        <v>322</v>
      </c>
      <c r="B75" s="73">
        <v>1292</v>
      </c>
      <c r="C75" s="74" t="s">
        <v>161</v>
      </c>
      <c r="D75" s="534" t="s">
        <v>324</v>
      </c>
      <c r="E75" s="649" t="s">
        <v>496</v>
      </c>
      <c r="F75" s="280"/>
      <c r="G75" s="280"/>
      <c r="H75" s="277"/>
      <c r="I75" s="154"/>
      <c r="J75" s="278"/>
    </row>
    <row r="76" spans="1:10" s="122" customFormat="1" ht="25.5" hidden="1" customHeight="1" x14ac:dyDescent="0.2">
      <c r="A76" s="254" t="s">
        <v>388</v>
      </c>
      <c r="B76" s="276" t="s">
        <v>409</v>
      </c>
      <c r="C76" s="540" t="s">
        <v>161</v>
      </c>
      <c r="D76" s="541" t="s">
        <v>410</v>
      </c>
      <c r="E76" s="536"/>
      <c r="F76" s="537"/>
      <c r="G76" s="537"/>
      <c r="H76" s="538"/>
      <c r="I76" s="672">
        <f>I77+I78</f>
        <v>0</v>
      </c>
      <c r="J76" s="539"/>
    </row>
    <row r="77" spans="1:10" ht="51.75" hidden="1" customHeight="1" x14ac:dyDescent="0.25">
      <c r="A77" s="591"/>
      <c r="B77" s="277"/>
      <c r="C77" s="277"/>
      <c r="D77" s="82"/>
      <c r="E77" s="281" t="s">
        <v>308</v>
      </c>
      <c r="F77" s="281"/>
      <c r="G77" s="281"/>
      <c r="H77" s="281"/>
      <c r="I77" s="744"/>
      <c r="J77" s="282"/>
    </row>
    <row r="78" spans="1:10" ht="67.5" hidden="1" customHeight="1" x14ac:dyDescent="0.25">
      <c r="A78" s="592"/>
      <c r="B78" s="71"/>
      <c r="C78" s="71"/>
      <c r="D78" s="327"/>
      <c r="E78" s="281" t="s">
        <v>309</v>
      </c>
      <c r="F78" s="281"/>
      <c r="G78" s="281"/>
      <c r="H78" s="281"/>
      <c r="I78" s="744"/>
      <c r="J78" s="282"/>
    </row>
    <row r="79" spans="1:10" ht="31.5" customHeight="1" x14ac:dyDescent="0.25">
      <c r="A79" s="544" t="s">
        <v>171</v>
      </c>
      <c r="B79" s="542" t="s">
        <v>411</v>
      </c>
      <c r="C79" s="540" t="s">
        <v>169</v>
      </c>
      <c r="D79" s="543" t="s">
        <v>170</v>
      </c>
      <c r="E79" s="277"/>
      <c r="F79" s="277"/>
      <c r="G79" s="277"/>
      <c r="H79" s="277"/>
      <c r="I79" s="757">
        <f>I80+I81+I82+I83</f>
        <v>3122629</v>
      </c>
      <c r="J79" s="282"/>
    </row>
    <row r="80" spans="1:10" ht="81.75" customHeight="1" x14ac:dyDescent="0.25">
      <c r="A80" s="544"/>
      <c r="B80" s="542"/>
      <c r="C80" s="540"/>
      <c r="D80" s="543"/>
      <c r="E80" s="545" t="s">
        <v>539</v>
      </c>
      <c r="F80" s="281"/>
      <c r="G80" s="281"/>
      <c r="H80" s="281"/>
      <c r="I80" s="744">
        <v>1280000</v>
      </c>
      <c r="J80" s="282"/>
    </row>
    <row r="81" spans="1:10" ht="91.5" hidden="1" customHeight="1" x14ac:dyDescent="0.25">
      <c r="A81" s="544"/>
      <c r="B81" s="542"/>
      <c r="C81" s="540"/>
      <c r="D81" s="543"/>
      <c r="E81" s="545" t="s">
        <v>440</v>
      </c>
      <c r="F81" s="281"/>
      <c r="G81" s="281"/>
      <c r="H81" s="281"/>
      <c r="I81" s="744"/>
      <c r="J81" s="282"/>
    </row>
    <row r="82" spans="1:10" ht="90.75" hidden="1" customHeight="1" x14ac:dyDescent="0.25">
      <c r="A82" s="544"/>
      <c r="B82" s="542"/>
      <c r="C82" s="540"/>
      <c r="D82" s="543"/>
      <c r="E82" s="545" t="s">
        <v>441</v>
      </c>
      <c r="F82" s="281"/>
      <c r="G82" s="281"/>
      <c r="H82" s="281"/>
      <c r="I82" s="744"/>
      <c r="J82" s="282"/>
    </row>
    <row r="83" spans="1:10" ht="94.5" customHeight="1" x14ac:dyDescent="0.25">
      <c r="A83" s="544"/>
      <c r="B83" s="542"/>
      <c r="C83" s="540"/>
      <c r="D83" s="543"/>
      <c r="E83" s="545" t="s">
        <v>442</v>
      </c>
      <c r="F83" s="281"/>
      <c r="G83" s="281"/>
      <c r="H83" s="281"/>
      <c r="I83" s="744">
        <v>1842629</v>
      </c>
      <c r="J83" s="282"/>
    </row>
    <row r="84" spans="1:10" ht="40.5" customHeight="1" thickBot="1" x14ac:dyDescent="0.3">
      <c r="A84" s="544" t="s">
        <v>165</v>
      </c>
      <c r="B84" s="542" t="s">
        <v>166</v>
      </c>
      <c r="C84" s="540" t="s">
        <v>167</v>
      </c>
      <c r="D84" s="762" t="s">
        <v>475</v>
      </c>
      <c r="E84" s="6" t="s">
        <v>549</v>
      </c>
      <c r="F84" s="281"/>
      <c r="G84" s="281"/>
      <c r="H84" s="281"/>
      <c r="I84" s="673">
        <v>61600</v>
      </c>
      <c r="J84" s="282"/>
    </row>
    <row r="85" spans="1:10" ht="25.5" hidden="1" x14ac:dyDescent="0.25">
      <c r="A85" s="283">
        <v>3700000</v>
      </c>
      <c r="B85" s="70"/>
      <c r="C85" s="76"/>
      <c r="D85" s="284" t="s">
        <v>188</v>
      </c>
      <c r="E85" s="281"/>
      <c r="F85" s="281"/>
      <c r="G85" s="281"/>
      <c r="H85" s="281"/>
      <c r="I85" s="673">
        <f>I86</f>
        <v>0</v>
      </c>
      <c r="J85" s="282"/>
    </row>
    <row r="86" spans="1:10" ht="25.5" hidden="1" x14ac:dyDescent="0.25">
      <c r="A86" s="283">
        <v>3710000</v>
      </c>
      <c r="B86" s="70"/>
      <c r="C86" s="76"/>
      <c r="D86" s="284" t="s">
        <v>188</v>
      </c>
      <c r="E86" s="281"/>
      <c r="F86" s="281"/>
      <c r="G86" s="281"/>
      <c r="H86" s="281"/>
      <c r="I86" s="673">
        <f>I87</f>
        <v>0</v>
      </c>
      <c r="J86" s="282"/>
    </row>
    <row r="87" spans="1:10" ht="36.75" hidden="1" thickBot="1" x14ac:dyDescent="0.3">
      <c r="A87" s="285">
        <v>3710160</v>
      </c>
      <c r="B87" s="286" t="s">
        <v>189</v>
      </c>
      <c r="C87" s="286" t="s">
        <v>46</v>
      </c>
      <c r="D87" s="287" t="s">
        <v>190</v>
      </c>
      <c r="E87" s="288"/>
      <c r="F87" s="288"/>
      <c r="G87" s="288"/>
      <c r="H87" s="288"/>
      <c r="I87" s="758"/>
      <c r="J87" s="289"/>
    </row>
    <row r="88" spans="1:10" ht="16.5" thickBot="1" x14ac:dyDescent="0.25">
      <c r="A88" s="893" t="s">
        <v>197</v>
      </c>
      <c r="B88" s="894"/>
      <c r="C88" s="894"/>
      <c r="D88" s="894"/>
      <c r="E88" s="894"/>
      <c r="F88" s="894"/>
      <c r="G88" s="894"/>
      <c r="H88" s="894"/>
      <c r="I88" s="759">
        <f>I54+I15+I85</f>
        <v>2552476</v>
      </c>
      <c r="J88" s="290"/>
    </row>
    <row r="89" spans="1:10" ht="15.75" x14ac:dyDescent="0.2">
      <c r="A89" s="291"/>
      <c r="B89" s="291"/>
      <c r="C89" s="291"/>
      <c r="D89" s="291"/>
      <c r="E89" s="291"/>
      <c r="F89" s="291"/>
      <c r="G89" s="291"/>
      <c r="H89" s="291"/>
      <c r="I89" s="760"/>
      <c r="J89" s="82"/>
    </row>
    <row r="90" spans="1:10" ht="15.75" x14ac:dyDescent="0.2">
      <c r="A90" s="291"/>
      <c r="B90" s="291"/>
      <c r="C90" s="291"/>
      <c r="D90" s="291"/>
      <c r="E90" s="291"/>
      <c r="F90" s="291"/>
      <c r="G90" s="291"/>
      <c r="H90" s="291"/>
      <c r="I90" s="760"/>
      <c r="J90" s="82"/>
    </row>
    <row r="92" spans="1:10" s="28" customFormat="1" ht="18.75" x14ac:dyDescent="0.3">
      <c r="A92" s="28" t="s">
        <v>510</v>
      </c>
      <c r="C92" s="159"/>
      <c r="D92" s="763" t="s">
        <v>511</v>
      </c>
      <c r="E92" s="763"/>
      <c r="F92" s="763"/>
      <c r="I92" s="761"/>
    </row>
  </sheetData>
  <mergeCells count="10">
    <mergeCell ref="D92:F92"/>
    <mergeCell ref="F1:J1"/>
    <mergeCell ref="F2:J2"/>
    <mergeCell ref="F3:J3"/>
    <mergeCell ref="F4:J4"/>
    <mergeCell ref="A88:H88"/>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61"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5"/>
  <sheetViews>
    <sheetView zoomScale="80" zoomScaleNormal="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0.85546875" style="1" customWidth="1"/>
    <col min="6" max="6" width="36.28515625" style="1" customWidth="1"/>
    <col min="7" max="7" width="16.42578125" style="1" customWidth="1"/>
    <col min="8" max="8" width="15.7109375" style="35"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75" t="s">
        <v>538</v>
      </c>
      <c r="I1" s="875"/>
      <c r="J1" s="875"/>
      <c r="K1" s="875"/>
    </row>
    <row r="2" spans="2:13" ht="18.75" customHeight="1" x14ac:dyDescent="0.25">
      <c r="C2" s="3"/>
      <c r="H2" s="876" t="str">
        <f>додаток_1!D2</f>
        <v xml:space="preserve"> до рішення Здолбунівської міської ради</v>
      </c>
      <c r="I2" s="876"/>
      <c r="J2" s="876"/>
      <c r="K2" s="876"/>
    </row>
    <row r="3" spans="2:13" ht="33.75" customHeight="1" x14ac:dyDescent="0.25">
      <c r="C3" s="3"/>
      <c r="F3" s="36"/>
      <c r="H3" s="876" t="str">
        <f>додаток_1!D3</f>
        <v>"Про зміни до бюджету Здолбунівської міської територіальної громади на 2025 рік"</v>
      </c>
      <c r="I3" s="876"/>
      <c r="J3" s="876"/>
      <c r="K3" s="876"/>
    </row>
    <row r="4" spans="2:13" ht="15.75" x14ac:dyDescent="0.25">
      <c r="C4" s="3"/>
      <c r="H4" s="875" t="str">
        <f>додаток_1!D4</f>
        <v>від 14 травня 2025 року № 2686</v>
      </c>
      <c r="I4" s="875"/>
      <c r="J4" s="875"/>
      <c r="K4" s="875"/>
    </row>
    <row r="5" spans="2:13" x14ac:dyDescent="0.2">
      <c r="C5" s="3"/>
      <c r="I5" s="36"/>
      <c r="J5" s="36"/>
      <c r="K5" s="36"/>
    </row>
    <row r="6" spans="2:13" ht="20.25" customHeight="1" x14ac:dyDescent="0.2">
      <c r="C6" s="901" t="s">
        <v>520</v>
      </c>
      <c r="D6" s="901"/>
      <c r="E6" s="901"/>
      <c r="F6" s="901"/>
      <c r="G6" s="901"/>
      <c r="H6" s="901"/>
      <c r="I6" s="901"/>
      <c r="J6" s="901"/>
      <c r="K6" s="901"/>
    </row>
    <row r="7" spans="2:13" ht="18.75" x14ac:dyDescent="0.3">
      <c r="C7" s="877" t="s">
        <v>522</v>
      </c>
      <c r="D7" s="877"/>
      <c r="E7" s="877"/>
      <c r="F7" s="877"/>
      <c r="G7" s="877"/>
      <c r="H7" s="877"/>
      <c r="I7" s="877"/>
      <c r="J7" s="877"/>
      <c r="K7" s="877"/>
    </row>
    <row r="8" spans="2:13" ht="18.75" x14ac:dyDescent="0.3">
      <c r="C8" s="877" t="s">
        <v>358</v>
      </c>
      <c r="D8" s="877"/>
      <c r="E8" s="877"/>
      <c r="F8" s="877"/>
      <c r="G8" s="877"/>
      <c r="H8" s="877"/>
      <c r="I8" s="877"/>
      <c r="J8" s="877"/>
      <c r="K8" s="877"/>
    </row>
    <row r="9" spans="2:13" s="38" customFormat="1" ht="11.25" x14ac:dyDescent="0.2">
      <c r="B9" s="37">
        <v>1755900000</v>
      </c>
      <c r="D9" s="39"/>
      <c r="E9" s="39"/>
      <c r="F9" s="39"/>
      <c r="G9" s="39"/>
      <c r="H9" s="40"/>
      <c r="I9" s="39"/>
      <c r="J9" s="39"/>
    </row>
    <row r="10" spans="2:13" s="38" customFormat="1" ht="11.25" x14ac:dyDescent="0.2">
      <c r="B10" s="38" t="s">
        <v>127</v>
      </c>
      <c r="D10" s="41"/>
      <c r="E10" s="41"/>
      <c r="F10" s="41"/>
      <c r="G10" s="41"/>
      <c r="H10" s="42"/>
      <c r="I10" s="41"/>
      <c r="J10" s="41"/>
    </row>
    <row r="11" spans="2:13" ht="13.5" thickBot="1" x14ac:dyDescent="0.25">
      <c r="J11" s="1" t="s">
        <v>19</v>
      </c>
    </row>
    <row r="12" spans="2:13" ht="89.25" customHeight="1" x14ac:dyDescent="0.2">
      <c r="B12" s="904" t="s">
        <v>134</v>
      </c>
      <c r="C12" s="906" t="s">
        <v>129</v>
      </c>
      <c r="D12" s="902" t="s">
        <v>118</v>
      </c>
      <c r="E12" s="906" t="s">
        <v>135</v>
      </c>
      <c r="F12" s="896" t="s">
        <v>136</v>
      </c>
      <c r="G12" s="902" t="s">
        <v>137</v>
      </c>
      <c r="H12" s="899" t="s">
        <v>108</v>
      </c>
      <c r="I12" s="896" t="s">
        <v>15</v>
      </c>
      <c r="J12" s="896" t="s">
        <v>5</v>
      </c>
      <c r="K12" s="898"/>
    </row>
    <row r="13" spans="2:13" ht="60" customHeight="1" thickBot="1" x14ac:dyDescent="0.25">
      <c r="B13" s="905"/>
      <c r="C13" s="907"/>
      <c r="D13" s="903"/>
      <c r="E13" s="907"/>
      <c r="F13" s="897"/>
      <c r="G13" s="903"/>
      <c r="H13" s="900"/>
      <c r="I13" s="897"/>
      <c r="J13" s="43" t="s">
        <v>109</v>
      </c>
      <c r="K13" s="44" t="s">
        <v>110</v>
      </c>
    </row>
    <row r="14" spans="2:13" ht="15" customHeight="1" thickBot="1" x14ac:dyDescent="0.25">
      <c r="B14" s="45">
        <v>1</v>
      </c>
      <c r="C14" s="46">
        <v>2</v>
      </c>
      <c r="D14" s="47">
        <v>3</v>
      </c>
      <c r="E14" s="46">
        <v>4</v>
      </c>
      <c r="F14" s="48">
        <v>5</v>
      </c>
      <c r="G14" s="47">
        <v>6</v>
      </c>
      <c r="H14" s="49">
        <v>7</v>
      </c>
      <c r="I14" s="48">
        <v>8</v>
      </c>
      <c r="J14" s="48">
        <v>9</v>
      </c>
      <c r="K14" s="50">
        <v>10</v>
      </c>
    </row>
    <row r="15" spans="2:13" s="180" customFormat="1" ht="15.75" customHeight="1" x14ac:dyDescent="0.25">
      <c r="B15" s="555" t="s">
        <v>154</v>
      </c>
      <c r="C15" s="556"/>
      <c r="D15" s="557"/>
      <c r="E15" s="558" t="s">
        <v>45</v>
      </c>
      <c r="F15" s="559"/>
      <c r="G15" s="559"/>
      <c r="H15" s="701">
        <f>SUM(H16:H44)</f>
        <v>9970618</v>
      </c>
      <c r="I15" s="701">
        <f t="shared" ref="I15:K15" si="0">SUM(I16:I44)</f>
        <v>5231309</v>
      </c>
      <c r="J15" s="701">
        <f t="shared" si="0"/>
        <v>4739309</v>
      </c>
      <c r="K15" s="701">
        <f t="shared" si="0"/>
        <v>4739309</v>
      </c>
      <c r="M15" s="332"/>
    </row>
    <row r="16" spans="2:13" ht="63" hidden="1" customHeight="1" x14ac:dyDescent="0.2">
      <c r="B16" s="52" t="s">
        <v>90</v>
      </c>
      <c r="C16" s="53" t="s">
        <v>74</v>
      </c>
      <c r="D16" s="54" t="s">
        <v>46</v>
      </c>
      <c r="E16" s="55" t="s">
        <v>75</v>
      </c>
      <c r="F16" s="56"/>
      <c r="G16" s="57"/>
      <c r="H16" s="58">
        <f>J16</f>
        <v>0</v>
      </c>
      <c r="I16" s="59"/>
      <c r="J16" s="60">
        <f>K16</f>
        <v>0</v>
      </c>
      <c r="K16" s="61"/>
      <c r="M16" s="51"/>
    </row>
    <row r="17" spans="2:13" ht="44.25" customHeight="1" x14ac:dyDescent="0.2">
      <c r="B17" s="400" t="s">
        <v>91</v>
      </c>
      <c r="C17" s="401" t="s">
        <v>70</v>
      </c>
      <c r="D17" s="410" t="s">
        <v>55</v>
      </c>
      <c r="E17" s="578" t="s">
        <v>85</v>
      </c>
      <c r="F17" s="561" t="s">
        <v>417</v>
      </c>
      <c r="G17" s="67" t="s">
        <v>445</v>
      </c>
      <c r="H17" s="562">
        <f>I17+J17</f>
        <v>10000</v>
      </c>
      <c r="I17" s="563">
        <f>додаток_3!E18</f>
        <v>10000</v>
      </c>
      <c r="J17" s="564"/>
      <c r="K17" s="565"/>
    </row>
    <row r="18" spans="2:13" ht="75.75" hidden="1" customHeight="1" x14ac:dyDescent="0.2">
      <c r="B18" s="400" t="s">
        <v>377</v>
      </c>
      <c r="C18" s="401">
        <v>3032</v>
      </c>
      <c r="D18" s="410" t="s">
        <v>65</v>
      </c>
      <c r="E18" s="578" t="s">
        <v>378</v>
      </c>
      <c r="F18" s="561" t="s">
        <v>418</v>
      </c>
      <c r="G18" s="67" t="s">
        <v>445</v>
      </c>
      <c r="H18" s="562">
        <f>I18</f>
        <v>0</v>
      </c>
      <c r="I18" s="563">
        <f>додаток_3!E19</f>
        <v>0</v>
      </c>
      <c r="J18" s="564"/>
      <c r="K18" s="565"/>
    </row>
    <row r="19" spans="2:13" ht="59.25" hidden="1" customHeight="1" x14ac:dyDescent="0.2">
      <c r="B19" s="402" t="s">
        <v>92</v>
      </c>
      <c r="C19" s="275">
        <v>3033</v>
      </c>
      <c r="D19" s="410" t="s">
        <v>65</v>
      </c>
      <c r="E19" s="578" t="str">
        <f>додаток_3!D20</f>
        <v>Компенсаційні виплати на пільговий проїзд автомобільним транспортом окремим категоріям громадян</v>
      </c>
      <c r="F19" s="561" t="s">
        <v>418</v>
      </c>
      <c r="G19" s="67" t="s">
        <v>445</v>
      </c>
      <c r="H19" s="562">
        <f>I19+J19</f>
        <v>0</v>
      </c>
      <c r="I19" s="563">
        <f>додаток_3!E20</f>
        <v>0</v>
      </c>
      <c r="J19" s="563"/>
      <c r="K19" s="565"/>
    </row>
    <row r="20" spans="2:13" ht="87.75" hidden="1" customHeight="1" x14ac:dyDescent="0.2">
      <c r="B20" s="398" t="s">
        <v>226</v>
      </c>
      <c r="C20" s="275">
        <v>3035</v>
      </c>
      <c r="D20" s="409" t="s">
        <v>65</v>
      </c>
      <c r="E20" s="279" t="s">
        <v>227</v>
      </c>
      <c r="F20" s="561" t="s">
        <v>419</v>
      </c>
      <c r="G20" s="67" t="s">
        <v>445</v>
      </c>
      <c r="H20" s="562">
        <f>I20+J20</f>
        <v>0</v>
      </c>
      <c r="I20" s="563">
        <f>додаток_3!E21</f>
        <v>0</v>
      </c>
      <c r="J20" s="563"/>
      <c r="K20" s="565"/>
      <c r="M20" s="51"/>
    </row>
    <row r="21" spans="2:13" ht="66" customHeight="1" x14ac:dyDescent="0.2">
      <c r="B21" s="400" t="s">
        <v>287</v>
      </c>
      <c r="C21" s="401" t="s">
        <v>288</v>
      </c>
      <c r="D21" s="410" t="s">
        <v>285</v>
      </c>
      <c r="E21" s="279" t="s">
        <v>286</v>
      </c>
      <c r="F21" s="561" t="s">
        <v>435</v>
      </c>
      <c r="G21" s="67" t="s">
        <v>445</v>
      </c>
      <c r="H21" s="562">
        <f>J21</f>
        <v>1100000</v>
      </c>
      <c r="I21" s="563"/>
      <c r="J21" s="590">
        <f>K21</f>
        <v>1100000</v>
      </c>
      <c r="K21" s="565">
        <v>1100000</v>
      </c>
      <c r="M21" s="51"/>
    </row>
    <row r="22" spans="2:13" ht="54" hidden="1" customHeight="1" x14ac:dyDescent="0.2">
      <c r="B22" s="395" t="s">
        <v>344</v>
      </c>
      <c r="C22" s="407">
        <v>3112</v>
      </c>
      <c r="D22" s="560" t="s">
        <v>178</v>
      </c>
      <c r="E22" s="279" t="s">
        <v>346</v>
      </c>
      <c r="F22" s="561" t="s">
        <v>416</v>
      </c>
      <c r="G22" s="67" t="s">
        <v>445</v>
      </c>
      <c r="H22" s="562">
        <f>I22+J22</f>
        <v>0</v>
      </c>
      <c r="I22" s="563">
        <f>додаток_3!F23</f>
        <v>0</v>
      </c>
      <c r="J22" s="563"/>
      <c r="K22" s="565"/>
    </row>
    <row r="23" spans="2:13" ht="76.5" hidden="1" customHeight="1" x14ac:dyDescent="0.2">
      <c r="B23" s="487" t="s">
        <v>283</v>
      </c>
      <c r="C23" s="488">
        <v>3160</v>
      </c>
      <c r="D23" s="343" t="s">
        <v>67</v>
      </c>
      <c r="E23" s="279" t="s">
        <v>282</v>
      </c>
      <c r="F23" s="561" t="s">
        <v>418</v>
      </c>
      <c r="G23" s="67" t="s">
        <v>445</v>
      </c>
      <c r="H23" s="562">
        <f>I23</f>
        <v>0</v>
      </c>
      <c r="I23" s="563">
        <f>додаток_3!E24</f>
        <v>0</v>
      </c>
      <c r="J23" s="563"/>
      <c r="K23" s="565"/>
    </row>
    <row r="24" spans="2:13" ht="72" hidden="1" customHeight="1" x14ac:dyDescent="0.2">
      <c r="B24" s="400" t="s">
        <v>124</v>
      </c>
      <c r="C24" s="401" t="s">
        <v>102</v>
      </c>
      <c r="D24" s="410" t="s">
        <v>48</v>
      </c>
      <c r="E24" s="279" t="s">
        <v>103</v>
      </c>
      <c r="F24" s="561" t="s">
        <v>418</v>
      </c>
      <c r="G24" s="67" t="s">
        <v>445</v>
      </c>
      <c r="H24" s="562">
        <f>I24+J24</f>
        <v>0</v>
      </c>
      <c r="I24" s="563"/>
      <c r="J24" s="563"/>
      <c r="K24" s="565"/>
    </row>
    <row r="25" spans="2:13" ht="41.25" customHeight="1" x14ac:dyDescent="0.2">
      <c r="B25" s="400" t="s">
        <v>124</v>
      </c>
      <c r="C25" s="401" t="s">
        <v>102</v>
      </c>
      <c r="D25" s="410" t="s">
        <v>48</v>
      </c>
      <c r="E25" s="279" t="s">
        <v>103</v>
      </c>
      <c r="F25" s="561" t="s">
        <v>421</v>
      </c>
      <c r="G25" s="67" t="s">
        <v>445</v>
      </c>
      <c r="H25" s="562">
        <f>I25+J25</f>
        <v>50000</v>
      </c>
      <c r="I25" s="563">
        <v>50000</v>
      </c>
      <c r="J25" s="563"/>
      <c r="K25" s="565"/>
    </row>
    <row r="26" spans="2:13" ht="38.25" hidden="1" x14ac:dyDescent="0.2">
      <c r="B26" s="400" t="s">
        <v>125</v>
      </c>
      <c r="C26" s="401" t="s">
        <v>104</v>
      </c>
      <c r="D26" s="410" t="s">
        <v>51</v>
      </c>
      <c r="E26" s="578">
        <f>додаток_3!D82</f>
        <v>0</v>
      </c>
      <c r="F26" s="561" t="s">
        <v>422</v>
      </c>
      <c r="G26" s="67" t="s">
        <v>445</v>
      </c>
      <c r="H26" s="562">
        <f>I26+J26</f>
        <v>0</v>
      </c>
      <c r="I26" s="563">
        <f>додаток_3!E26</f>
        <v>0</v>
      </c>
      <c r="J26" s="563"/>
      <c r="K26" s="565"/>
    </row>
    <row r="27" spans="2:13" ht="90" customHeight="1" x14ac:dyDescent="0.2">
      <c r="B27" s="402" t="s">
        <v>138</v>
      </c>
      <c r="C27" s="403" t="s">
        <v>139</v>
      </c>
      <c r="D27" s="411" t="s">
        <v>49</v>
      </c>
      <c r="E27" s="579" t="s">
        <v>140</v>
      </c>
      <c r="F27" s="580" t="s">
        <v>423</v>
      </c>
      <c r="G27" s="67" t="s">
        <v>445</v>
      </c>
      <c r="H27" s="566">
        <f>I27</f>
        <v>1886537</v>
      </c>
      <c r="I27" s="567">
        <f>додаток_3!E28</f>
        <v>1886537</v>
      </c>
      <c r="J27" s="567"/>
      <c r="K27" s="568"/>
      <c r="M27" s="51"/>
    </row>
    <row r="28" spans="2:13" ht="86.25" customHeight="1" x14ac:dyDescent="0.2">
      <c r="B28" s="398" t="s">
        <v>192</v>
      </c>
      <c r="C28" s="276" t="s">
        <v>193</v>
      </c>
      <c r="D28" s="409" t="s">
        <v>49</v>
      </c>
      <c r="E28" s="279" t="s">
        <v>194</v>
      </c>
      <c r="F28" s="580" t="s">
        <v>423</v>
      </c>
      <c r="G28" s="67" t="s">
        <v>445</v>
      </c>
      <c r="H28" s="562">
        <f>I28</f>
        <v>86950</v>
      </c>
      <c r="I28" s="563">
        <f>додаток_3!E29</f>
        <v>86950</v>
      </c>
      <c r="J28" s="563"/>
      <c r="K28" s="565"/>
    </row>
    <row r="29" spans="2:13" ht="107.25" customHeight="1" x14ac:dyDescent="0.2">
      <c r="B29" s="400" t="s">
        <v>290</v>
      </c>
      <c r="C29" s="276" t="s">
        <v>289</v>
      </c>
      <c r="D29" s="410" t="s">
        <v>49</v>
      </c>
      <c r="E29" s="279" t="str">
        <f>додаток_3!D30</f>
        <v>Інша діяльність, пов'язана з експлуатацією об'єктів житлово-комунального господарства</v>
      </c>
      <c r="F29" s="561" t="s">
        <v>424</v>
      </c>
      <c r="G29" s="67" t="s">
        <v>445</v>
      </c>
      <c r="H29" s="562">
        <f>I29</f>
        <v>-60000</v>
      </c>
      <c r="I29" s="563">
        <f>додаток_3!E30</f>
        <v>-60000</v>
      </c>
      <c r="J29" s="563"/>
      <c r="K29" s="565"/>
    </row>
    <row r="30" spans="2:13" ht="42.75" customHeight="1" x14ac:dyDescent="0.2">
      <c r="B30" s="400" t="s">
        <v>93</v>
      </c>
      <c r="C30" s="401" t="s">
        <v>78</v>
      </c>
      <c r="D30" s="410" t="s">
        <v>49</v>
      </c>
      <c r="E30" s="279" t="s">
        <v>79</v>
      </c>
      <c r="F30" s="561" t="s">
        <v>455</v>
      </c>
      <c r="G30" s="67" t="s">
        <v>445</v>
      </c>
      <c r="H30" s="562">
        <f>I30+J30</f>
        <v>2103400</v>
      </c>
      <c r="I30" s="563">
        <f>додаток_3!E31</f>
        <v>2103400</v>
      </c>
      <c r="J30" s="563"/>
      <c r="K30" s="565"/>
    </row>
    <row r="31" spans="2:13" s="631" customFormat="1" ht="138.75" customHeight="1" x14ac:dyDescent="0.2">
      <c r="B31" s="400" t="s">
        <v>514</v>
      </c>
      <c r="C31" s="401" t="s">
        <v>512</v>
      </c>
      <c r="D31" s="410" t="s">
        <v>273</v>
      </c>
      <c r="E31" s="279" t="s">
        <v>513</v>
      </c>
      <c r="F31" s="561" t="s">
        <v>515</v>
      </c>
      <c r="G31" s="67" t="s">
        <v>516</v>
      </c>
      <c r="H31" s="562">
        <f>I31</f>
        <v>254422</v>
      </c>
      <c r="I31" s="563">
        <f>додаток_3!E32</f>
        <v>254422</v>
      </c>
      <c r="J31" s="563"/>
      <c r="K31" s="565"/>
    </row>
    <row r="32" spans="2:13" ht="63.75" customHeight="1" x14ac:dyDescent="0.2">
      <c r="B32" s="400" t="s">
        <v>380</v>
      </c>
      <c r="C32" s="401" t="s">
        <v>381</v>
      </c>
      <c r="D32" s="410" t="s">
        <v>273</v>
      </c>
      <c r="E32" s="279" t="s">
        <v>382</v>
      </c>
      <c r="F32" s="561" t="s">
        <v>435</v>
      </c>
      <c r="G32" s="67" t="s">
        <v>445</v>
      </c>
      <c r="H32" s="562">
        <f>J32</f>
        <v>3026759</v>
      </c>
      <c r="I32" s="563"/>
      <c r="J32" s="590">
        <f>K32</f>
        <v>3026759</v>
      </c>
      <c r="K32" s="565">
        <f>додаток_3!J33</f>
        <v>3026759</v>
      </c>
    </row>
    <row r="33" spans="2:13" ht="60" hidden="1" customHeight="1" x14ac:dyDescent="0.2">
      <c r="B33" s="400" t="s">
        <v>94</v>
      </c>
      <c r="C33" s="405">
        <v>7130</v>
      </c>
      <c r="D33" s="410" t="s">
        <v>54</v>
      </c>
      <c r="E33" s="279" t="s">
        <v>68</v>
      </c>
      <c r="F33" s="561" t="s">
        <v>425</v>
      </c>
      <c r="G33" s="67" t="s">
        <v>445</v>
      </c>
      <c r="H33" s="562">
        <f>I33+J33</f>
        <v>0</v>
      </c>
      <c r="I33" s="563">
        <f>додаток_3!E34</f>
        <v>0</v>
      </c>
      <c r="J33" s="563"/>
      <c r="K33" s="565"/>
    </row>
    <row r="34" spans="2:13" ht="38.25" hidden="1" x14ac:dyDescent="0.2">
      <c r="B34" s="400" t="s">
        <v>95</v>
      </c>
      <c r="C34" s="405">
        <v>7350</v>
      </c>
      <c r="D34" s="410" t="s">
        <v>84</v>
      </c>
      <c r="E34" s="279" t="s">
        <v>83</v>
      </c>
      <c r="F34" s="561" t="s">
        <v>426</v>
      </c>
      <c r="G34" s="67" t="s">
        <v>445</v>
      </c>
      <c r="H34" s="562">
        <f t="shared" ref="H34:H35" si="1">I34+J34</f>
        <v>0</v>
      </c>
      <c r="I34" s="563"/>
      <c r="J34" s="590">
        <f>додаток_3!J35</f>
        <v>0</v>
      </c>
      <c r="K34" s="565">
        <f t="shared" ref="K34" si="2">J34</f>
        <v>0</v>
      </c>
    </row>
    <row r="35" spans="2:13" ht="59.25" customHeight="1" x14ac:dyDescent="0.2">
      <c r="B35" s="400" t="s">
        <v>96</v>
      </c>
      <c r="C35" s="405">
        <v>7461</v>
      </c>
      <c r="D35" s="410" t="s">
        <v>81</v>
      </c>
      <c r="E35" s="279" t="s">
        <v>82</v>
      </c>
      <c r="F35" s="561" t="s">
        <v>427</v>
      </c>
      <c r="G35" s="67" t="s">
        <v>445</v>
      </c>
      <c r="H35" s="562">
        <f t="shared" si="1"/>
        <v>500000</v>
      </c>
      <c r="I35" s="563">
        <f>додаток_3!F36</f>
        <v>500000</v>
      </c>
      <c r="J35" s="563"/>
      <c r="K35" s="565"/>
    </row>
    <row r="36" spans="2:13" ht="58.5" customHeight="1" x14ac:dyDescent="0.2">
      <c r="B36" s="400" t="s">
        <v>97</v>
      </c>
      <c r="C36" s="405">
        <v>7670</v>
      </c>
      <c r="D36" s="410" t="s">
        <v>53</v>
      </c>
      <c r="E36" s="279" t="s">
        <v>69</v>
      </c>
      <c r="F36" s="561" t="s">
        <v>435</v>
      </c>
      <c r="G36" s="67" t="s">
        <v>445</v>
      </c>
      <c r="H36" s="562">
        <f>I36+J36</f>
        <v>362550</v>
      </c>
      <c r="I36" s="563"/>
      <c r="J36" s="590">
        <f>K36</f>
        <v>362550</v>
      </c>
      <c r="K36" s="565">
        <f>додаток_3!J37</f>
        <v>362550</v>
      </c>
    </row>
    <row r="37" spans="2:13" ht="97.5" hidden="1" customHeight="1" x14ac:dyDescent="0.2">
      <c r="B37" s="400" t="s">
        <v>101</v>
      </c>
      <c r="C37" s="405">
        <v>7693</v>
      </c>
      <c r="D37" s="410" t="s">
        <v>53</v>
      </c>
      <c r="E37" s="279" t="s">
        <v>100</v>
      </c>
      <c r="F37" s="561" t="s">
        <v>428</v>
      </c>
      <c r="G37" s="67" t="s">
        <v>445</v>
      </c>
      <c r="H37" s="562">
        <f>J37+I37</f>
        <v>0</v>
      </c>
      <c r="I37" s="563">
        <f>додаток_3!F39</f>
        <v>0</v>
      </c>
      <c r="J37" s="563"/>
      <c r="K37" s="565"/>
    </row>
    <row r="38" spans="2:13" ht="64.5" hidden="1" customHeight="1" x14ac:dyDescent="0.2">
      <c r="B38" s="404" t="s">
        <v>274</v>
      </c>
      <c r="C38" s="406">
        <v>8110</v>
      </c>
      <c r="D38" s="412" t="s">
        <v>276</v>
      </c>
      <c r="E38" s="279" t="s">
        <v>275</v>
      </c>
      <c r="F38" s="561" t="s">
        <v>458</v>
      </c>
      <c r="G38" s="67" t="s">
        <v>459</v>
      </c>
      <c r="H38" s="562">
        <f t="shared" ref="H38:H43" si="3">I38+J38</f>
        <v>0</v>
      </c>
      <c r="I38" s="563"/>
      <c r="J38" s="563"/>
      <c r="K38" s="565"/>
    </row>
    <row r="39" spans="2:13" s="631" customFormat="1" ht="82.5" hidden="1" customHeight="1" x14ac:dyDescent="0.2">
      <c r="B39" s="404" t="s">
        <v>274</v>
      </c>
      <c r="C39" s="406">
        <v>8110</v>
      </c>
      <c r="D39" s="412" t="s">
        <v>276</v>
      </c>
      <c r="E39" s="279" t="s">
        <v>275</v>
      </c>
      <c r="F39" s="561" t="s">
        <v>499</v>
      </c>
      <c r="G39" s="67" t="s">
        <v>489</v>
      </c>
      <c r="H39" s="562">
        <f t="shared" si="3"/>
        <v>0</v>
      </c>
      <c r="I39" s="563"/>
      <c r="J39" s="563"/>
      <c r="K39" s="565"/>
    </row>
    <row r="40" spans="2:13" ht="76.5" hidden="1" customHeight="1" x14ac:dyDescent="0.2">
      <c r="B40" s="404" t="s">
        <v>274</v>
      </c>
      <c r="C40" s="406">
        <v>8110</v>
      </c>
      <c r="D40" s="412" t="s">
        <v>276</v>
      </c>
      <c r="E40" s="279" t="s">
        <v>275</v>
      </c>
      <c r="F40" s="561" t="s">
        <v>453</v>
      </c>
      <c r="G40" s="67" t="s">
        <v>454</v>
      </c>
      <c r="H40" s="562">
        <f>I40+J40</f>
        <v>0</v>
      </c>
      <c r="I40" s="563">
        <f>додаток_3!E40</f>
        <v>0</v>
      </c>
      <c r="J40" s="563"/>
      <c r="K40" s="565"/>
    </row>
    <row r="41" spans="2:13" ht="57" hidden="1" customHeight="1" x14ac:dyDescent="0.2">
      <c r="B41" s="404" t="s">
        <v>280</v>
      </c>
      <c r="C41" s="406">
        <v>8220</v>
      </c>
      <c r="D41" s="412" t="s">
        <v>229</v>
      </c>
      <c r="E41" s="279" t="s">
        <v>281</v>
      </c>
      <c r="F41" s="561" t="s">
        <v>429</v>
      </c>
      <c r="G41" s="67" t="s">
        <v>448</v>
      </c>
      <c r="H41" s="562">
        <f t="shared" si="3"/>
        <v>0</v>
      </c>
      <c r="I41" s="563">
        <f>додаток_3!E41</f>
        <v>0</v>
      </c>
      <c r="J41" s="563"/>
      <c r="K41" s="565"/>
    </row>
    <row r="42" spans="2:13" ht="63" hidden="1" customHeight="1" x14ac:dyDescent="0.2">
      <c r="B42" s="398" t="s">
        <v>277</v>
      </c>
      <c r="C42" s="275">
        <v>8240</v>
      </c>
      <c r="D42" s="409" t="s">
        <v>229</v>
      </c>
      <c r="E42" s="279" t="s">
        <v>278</v>
      </c>
      <c r="F42" s="561" t="s">
        <v>500</v>
      </c>
      <c r="G42" s="67" t="s">
        <v>446</v>
      </c>
      <c r="H42" s="562">
        <f>I42+J42</f>
        <v>0</v>
      </c>
      <c r="I42" s="563">
        <f>додаток_3!E42</f>
        <v>0</v>
      </c>
      <c r="J42" s="563"/>
      <c r="K42" s="565"/>
    </row>
    <row r="43" spans="2:13" ht="63" hidden="1" customHeight="1" x14ac:dyDescent="0.2">
      <c r="B43" s="646" t="s">
        <v>99</v>
      </c>
      <c r="C43" s="405">
        <v>8340</v>
      </c>
      <c r="D43" s="410" t="s">
        <v>86</v>
      </c>
      <c r="E43" s="279" t="s">
        <v>87</v>
      </c>
      <c r="F43" s="561" t="s">
        <v>456</v>
      </c>
      <c r="G43" s="67" t="s">
        <v>445</v>
      </c>
      <c r="H43" s="562">
        <f t="shared" si="3"/>
        <v>0</v>
      </c>
      <c r="I43" s="563"/>
      <c r="J43" s="590">
        <f>додаток_3!J43</f>
        <v>0</v>
      </c>
      <c r="K43" s="565"/>
    </row>
    <row r="44" spans="2:13" s="631" customFormat="1" ht="63" customHeight="1" thickBot="1" x14ac:dyDescent="0.25">
      <c r="B44" s="638" t="s">
        <v>224</v>
      </c>
      <c r="C44" s="639">
        <v>9800</v>
      </c>
      <c r="D44" s="640" t="s">
        <v>70</v>
      </c>
      <c r="E44" s="641" t="s">
        <v>225</v>
      </c>
      <c r="F44" s="642" t="s">
        <v>490</v>
      </c>
      <c r="G44" s="67" t="s">
        <v>491</v>
      </c>
      <c r="H44" s="562">
        <f>I44+J44</f>
        <v>650000</v>
      </c>
      <c r="I44" s="643">
        <f>додаток_3!E47</f>
        <v>400000</v>
      </c>
      <c r="J44" s="644">
        <f>K44</f>
        <v>250000</v>
      </c>
      <c r="K44" s="645">
        <f>додаток_3!J47</f>
        <v>250000</v>
      </c>
    </row>
    <row r="45" spans="2:13" s="180" customFormat="1" ht="31.5" customHeight="1" thickBot="1" x14ac:dyDescent="0.3">
      <c r="B45" s="526" t="s">
        <v>156</v>
      </c>
      <c r="C45" s="581"/>
      <c r="D45" s="582"/>
      <c r="E45" s="583" t="s">
        <v>157</v>
      </c>
      <c r="F45" s="584"/>
      <c r="G45" s="584"/>
      <c r="H45" s="569">
        <f>SUM(H46:H76)</f>
        <v>-1141533</v>
      </c>
      <c r="I45" s="569">
        <f t="shared" ref="I45:K45" si="4">SUM(I46:I76)</f>
        <v>795300</v>
      </c>
      <c r="J45" s="569">
        <f t="shared" si="4"/>
        <v>-1936833</v>
      </c>
      <c r="K45" s="570">
        <f t="shared" si="4"/>
        <v>-1936833</v>
      </c>
      <c r="M45" s="332"/>
    </row>
    <row r="46" spans="2:13" ht="51" hidden="1" x14ac:dyDescent="0.2">
      <c r="B46" s="398" t="s">
        <v>158</v>
      </c>
      <c r="C46" s="276" t="s">
        <v>67</v>
      </c>
      <c r="D46" s="410" t="s">
        <v>47</v>
      </c>
      <c r="E46" s="199" t="s">
        <v>76</v>
      </c>
      <c r="F46" s="589" t="s">
        <v>430</v>
      </c>
      <c r="G46" s="67" t="s">
        <v>447</v>
      </c>
      <c r="H46" s="562">
        <f>J46</f>
        <v>0</v>
      </c>
      <c r="I46" s="563"/>
      <c r="J46" s="590">
        <f t="shared" ref="J46:J49" si="5">K46</f>
        <v>0</v>
      </c>
      <c r="K46" s="565"/>
      <c r="M46" s="51"/>
    </row>
    <row r="47" spans="2:13" ht="58.5" customHeight="1" x14ac:dyDescent="0.2">
      <c r="B47" s="395" t="s">
        <v>158</v>
      </c>
      <c r="C47" s="407" t="s">
        <v>67</v>
      </c>
      <c r="D47" s="410" t="s">
        <v>47</v>
      </c>
      <c r="E47" s="199" t="s">
        <v>76</v>
      </c>
      <c r="F47" s="67" t="s">
        <v>431</v>
      </c>
      <c r="G47" s="67" t="s">
        <v>445</v>
      </c>
      <c r="H47" s="562">
        <f>I47</f>
        <v>-100000</v>
      </c>
      <c r="I47" s="563">
        <v>-100000</v>
      </c>
      <c r="J47" s="563"/>
      <c r="K47" s="565"/>
      <c r="M47" s="51"/>
    </row>
    <row r="48" spans="2:13" ht="73.5" hidden="1" customHeight="1" x14ac:dyDescent="0.2">
      <c r="B48" s="735" t="s">
        <v>204</v>
      </c>
      <c r="C48" s="736">
        <v>1021</v>
      </c>
      <c r="D48" s="652" t="s">
        <v>159</v>
      </c>
      <c r="E48" s="653" t="s">
        <v>205</v>
      </c>
      <c r="F48" s="654" t="s">
        <v>492</v>
      </c>
      <c r="G48" s="654" t="s">
        <v>493</v>
      </c>
      <c r="H48" s="655">
        <f>I48+J48</f>
        <v>0</v>
      </c>
      <c r="I48" s="737"/>
      <c r="J48" s="737"/>
      <c r="K48" s="658"/>
      <c r="M48" s="51"/>
    </row>
    <row r="49" spans="2:11" ht="38.25" hidden="1" x14ac:dyDescent="0.2">
      <c r="B49" s="585" t="s">
        <v>204</v>
      </c>
      <c r="C49" s="586">
        <v>1021</v>
      </c>
      <c r="D49" s="408" t="s">
        <v>159</v>
      </c>
      <c r="E49" s="199" t="s">
        <v>205</v>
      </c>
      <c r="F49" s="67"/>
      <c r="G49" s="67" t="s">
        <v>415</v>
      </c>
      <c r="H49" s="562">
        <f>I49+J49</f>
        <v>0</v>
      </c>
      <c r="I49" s="563"/>
      <c r="J49" s="563">
        <f t="shared" si="5"/>
        <v>0</v>
      </c>
      <c r="K49" s="565"/>
    </row>
    <row r="50" spans="2:11" ht="57" customHeight="1" x14ac:dyDescent="0.2">
      <c r="B50" s="585" t="s">
        <v>204</v>
      </c>
      <c r="C50" s="586">
        <v>1021</v>
      </c>
      <c r="D50" s="408" t="s">
        <v>159</v>
      </c>
      <c r="E50" s="199" t="s">
        <v>205</v>
      </c>
      <c r="F50" s="67" t="s">
        <v>430</v>
      </c>
      <c r="G50" s="67" t="s">
        <v>447</v>
      </c>
      <c r="H50" s="562">
        <f>J50</f>
        <v>1000000</v>
      </c>
      <c r="I50" s="563"/>
      <c r="J50" s="590">
        <f>K50</f>
        <v>1000000</v>
      </c>
      <c r="K50" s="565">
        <v>1000000</v>
      </c>
    </row>
    <row r="51" spans="2:11" ht="52.5" hidden="1" customHeight="1" x14ac:dyDescent="0.2">
      <c r="B51" s="395" t="s">
        <v>385</v>
      </c>
      <c r="C51" s="407">
        <v>1403</v>
      </c>
      <c r="D51" s="408" t="s">
        <v>161</v>
      </c>
      <c r="E51" s="587" t="s">
        <v>386</v>
      </c>
      <c r="F51" s="67" t="s">
        <v>444</v>
      </c>
      <c r="G51" s="67" t="s">
        <v>445</v>
      </c>
      <c r="H51" s="562">
        <f>I51+J51</f>
        <v>0</v>
      </c>
      <c r="I51" s="563"/>
      <c r="J51" s="563"/>
      <c r="K51" s="565"/>
    </row>
    <row r="52" spans="2:11" ht="114.75" hidden="1" x14ac:dyDescent="0.2">
      <c r="B52" s="585" t="s">
        <v>204</v>
      </c>
      <c r="C52" s="586">
        <v>1021</v>
      </c>
      <c r="D52" s="408" t="s">
        <v>159</v>
      </c>
      <c r="E52" s="199" t="s">
        <v>205</v>
      </c>
      <c r="F52" s="67" t="s">
        <v>457</v>
      </c>
      <c r="G52" s="67" t="s">
        <v>445</v>
      </c>
      <c r="H52" s="562">
        <f>I52</f>
        <v>0</v>
      </c>
      <c r="I52" s="563"/>
      <c r="J52" s="563"/>
      <c r="K52" s="565"/>
    </row>
    <row r="53" spans="2:11" ht="58.5" customHeight="1" x14ac:dyDescent="0.2">
      <c r="B53" s="395" t="s">
        <v>242</v>
      </c>
      <c r="C53" s="407">
        <v>1142</v>
      </c>
      <c r="D53" s="408" t="s">
        <v>161</v>
      </c>
      <c r="E53" s="587" t="s">
        <v>243</v>
      </c>
      <c r="F53" s="67" t="s">
        <v>536</v>
      </c>
      <c r="G53" s="67" t="s">
        <v>445</v>
      </c>
      <c r="H53" s="562">
        <f>I53+J53</f>
        <v>200000</v>
      </c>
      <c r="I53" s="563">
        <v>200000</v>
      </c>
      <c r="J53" s="571"/>
      <c r="K53" s="572"/>
    </row>
    <row r="54" spans="2:11" ht="81" hidden="1" customHeight="1" x14ac:dyDescent="0.2">
      <c r="B54" s="395" t="s">
        <v>242</v>
      </c>
      <c r="C54" s="407">
        <v>1142</v>
      </c>
      <c r="D54" s="408" t="s">
        <v>161</v>
      </c>
      <c r="E54" s="587" t="s">
        <v>243</v>
      </c>
      <c r="F54" s="67" t="s">
        <v>432</v>
      </c>
      <c r="G54" s="67" t="s">
        <v>445</v>
      </c>
      <c r="H54" s="562">
        <f>I54</f>
        <v>0</v>
      </c>
      <c r="I54" s="563"/>
      <c r="J54" s="571"/>
      <c r="K54" s="572"/>
    </row>
    <row r="55" spans="2:11" ht="103.5" hidden="1" customHeight="1" x14ac:dyDescent="0.2">
      <c r="B55" s="395" t="s">
        <v>476</v>
      </c>
      <c r="C55" s="407">
        <v>1183</v>
      </c>
      <c r="D55" s="408" t="s">
        <v>161</v>
      </c>
      <c r="E55" s="588" t="s">
        <v>477</v>
      </c>
      <c r="F55" s="67" t="s">
        <v>435</v>
      </c>
      <c r="G55" s="67" t="s">
        <v>445</v>
      </c>
      <c r="H55" s="562">
        <f>I55+J55</f>
        <v>0</v>
      </c>
      <c r="I55" s="562"/>
      <c r="J55" s="562">
        <f>K55</f>
        <v>0</v>
      </c>
      <c r="K55" s="659">
        <f>додаток_3!O61</f>
        <v>0</v>
      </c>
    </row>
    <row r="56" spans="2:11" ht="38.25" hidden="1" x14ac:dyDescent="0.2">
      <c r="B56" s="395" t="s">
        <v>211</v>
      </c>
      <c r="C56" s="407">
        <v>1151</v>
      </c>
      <c r="D56" s="408" t="s">
        <v>161</v>
      </c>
      <c r="E56" s="588" t="s">
        <v>213</v>
      </c>
      <c r="F56" s="67"/>
      <c r="G56" s="67" t="s">
        <v>415</v>
      </c>
      <c r="H56" s="562">
        <f t="shared" ref="H56:H71" si="6">I56+J56</f>
        <v>0</v>
      </c>
      <c r="I56" s="563"/>
      <c r="J56" s="563">
        <f>додаток_3!O59</f>
        <v>0</v>
      </c>
      <c r="K56" s="565">
        <f>J56</f>
        <v>0</v>
      </c>
    </row>
    <row r="57" spans="2:11" ht="51" hidden="1" x14ac:dyDescent="0.2">
      <c r="B57" s="395" t="s">
        <v>476</v>
      </c>
      <c r="C57" s="407">
        <v>1183</v>
      </c>
      <c r="D57" s="408" t="s">
        <v>161</v>
      </c>
      <c r="E57" s="588"/>
      <c r="F57" s="67" t="s">
        <v>420</v>
      </c>
      <c r="G57" s="67" t="s">
        <v>445</v>
      </c>
      <c r="H57" s="562">
        <f t="shared" si="6"/>
        <v>0</v>
      </c>
      <c r="I57" s="563"/>
      <c r="J57" s="563"/>
      <c r="K57" s="565"/>
    </row>
    <row r="58" spans="2:11" ht="63.75" hidden="1" x14ac:dyDescent="0.2">
      <c r="B58" s="395" t="s">
        <v>337</v>
      </c>
      <c r="C58" s="407">
        <v>1182</v>
      </c>
      <c r="D58" s="408" t="s">
        <v>161</v>
      </c>
      <c r="E58" s="588" t="s">
        <v>338</v>
      </c>
      <c r="F58" s="67"/>
      <c r="G58" s="67" t="s">
        <v>415</v>
      </c>
      <c r="H58" s="562">
        <f t="shared" si="6"/>
        <v>0</v>
      </c>
      <c r="I58" s="563"/>
      <c r="J58" s="563"/>
      <c r="K58" s="565"/>
    </row>
    <row r="59" spans="2:11" ht="96" customHeight="1" x14ac:dyDescent="0.2">
      <c r="B59" s="395" t="s">
        <v>339</v>
      </c>
      <c r="C59" s="407">
        <v>1241</v>
      </c>
      <c r="D59" s="408" t="s">
        <v>161</v>
      </c>
      <c r="E59" s="588" t="s">
        <v>341</v>
      </c>
      <c r="F59" s="67" t="s">
        <v>435</v>
      </c>
      <c r="G59" s="67" t="s">
        <v>445</v>
      </c>
      <c r="H59" s="562">
        <f t="shared" si="6"/>
        <v>-2346485.0499999998</v>
      </c>
      <c r="I59" s="563"/>
      <c r="J59" s="563">
        <f t="shared" ref="J59:J64" si="7">K59</f>
        <v>-2346485.0499999998</v>
      </c>
      <c r="K59" s="565">
        <f>додаток_5!I64</f>
        <v>-2346485.0499999998</v>
      </c>
    </row>
    <row r="60" spans="2:11" ht="102" customHeight="1" x14ac:dyDescent="0.2">
      <c r="B60" s="395" t="s">
        <v>340</v>
      </c>
      <c r="C60" s="407">
        <v>1242</v>
      </c>
      <c r="D60" s="408" t="s">
        <v>161</v>
      </c>
      <c r="E60" s="588" t="s">
        <v>342</v>
      </c>
      <c r="F60" s="67" t="s">
        <v>435</v>
      </c>
      <c r="G60" s="67" t="s">
        <v>445</v>
      </c>
      <c r="H60" s="562">
        <f t="shared" si="6"/>
        <v>-3734500</v>
      </c>
      <c r="I60" s="563"/>
      <c r="J60" s="563">
        <f t="shared" si="7"/>
        <v>-3734500</v>
      </c>
      <c r="K60" s="565">
        <f>додаток_3!J64</f>
        <v>-3734500</v>
      </c>
    </row>
    <row r="61" spans="2:11" s="631" customFormat="1" ht="144.75" customHeight="1" x14ac:dyDescent="0.2">
      <c r="B61" s="395" t="s">
        <v>471</v>
      </c>
      <c r="C61" s="407">
        <v>1261</v>
      </c>
      <c r="D61" s="408" t="s">
        <v>161</v>
      </c>
      <c r="E61" s="588" t="s">
        <v>473</v>
      </c>
      <c r="F61" s="67" t="s">
        <v>435</v>
      </c>
      <c r="G61" s="67" t="s">
        <v>445</v>
      </c>
      <c r="H61" s="562">
        <f>I61+J61</f>
        <v>-6121062</v>
      </c>
      <c r="I61" s="563"/>
      <c r="J61" s="571">
        <f t="shared" si="7"/>
        <v>-6121062</v>
      </c>
      <c r="K61" s="565">
        <f>додаток_3!O66</f>
        <v>-6121062</v>
      </c>
    </row>
    <row r="62" spans="2:11" ht="137.25" customHeight="1" x14ac:dyDescent="0.2">
      <c r="B62" s="395" t="s">
        <v>529</v>
      </c>
      <c r="C62" s="407">
        <v>1273</v>
      </c>
      <c r="D62" s="408" t="s">
        <v>161</v>
      </c>
      <c r="E62" s="724" t="s">
        <v>532</v>
      </c>
      <c r="F62" s="67" t="s">
        <v>435</v>
      </c>
      <c r="G62" s="67" t="s">
        <v>445</v>
      </c>
      <c r="H62" s="562">
        <f>I62+J62</f>
        <v>2346485.0499999998</v>
      </c>
      <c r="I62" s="563"/>
      <c r="J62" s="571">
        <f t="shared" si="7"/>
        <v>2346485.0499999998</v>
      </c>
      <c r="K62" s="565">
        <f>додаток_3!J69</f>
        <v>2346485.0499999998</v>
      </c>
    </row>
    <row r="63" spans="2:11" ht="120.75" customHeight="1" x14ac:dyDescent="0.2">
      <c r="B63" s="395" t="s">
        <v>530</v>
      </c>
      <c r="C63" s="407">
        <v>1274</v>
      </c>
      <c r="D63" s="408" t="s">
        <v>161</v>
      </c>
      <c r="E63" s="724" t="s">
        <v>533</v>
      </c>
      <c r="F63" s="67" t="s">
        <v>435</v>
      </c>
      <c r="G63" s="67" t="s">
        <v>445</v>
      </c>
      <c r="H63" s="562">
        <f t="shared" si="6"/>
        <v>3734500</v>
      </c>
      <c r="I63" s="563"/>
      <c r="J63" s="571">
        <f t="shared" si="7"/>
        <v>3734500</v>
      </c>
      <c r="K63" s="565">
        <f>додаток_3!J70</f>
        <v>3734500</v>
      </c>
    </row>
    <row r="64" spans="2:11" ht="58.5" hidden="1" customHeight="1" x14ac:dyDescent="0.2">
      <c r="B64" s="395" t="s">
        <v>388</v>
      </c>
      <c r="C64" s="407">
        <v>1300</v>
      </c>
      <c r="D64" s="408" t="s">
        <v>161</v>
      </c>
      <c r="E64" s="588" t="s">
        <v>443</v>
      </c>
      <c r="F64" s="67" t="s">
        <v>435</v>
      </c>
      <c r="G64" s="67" t="s">
        <v>445</v>
      </c>
      <c r="H64" s="562">
        <f>I64+J64</f>
        <v>0</v>
      </c>
      <c r="I64" s="563"/>
      <c r="J64" s="571">
        <f t="shared" si="7"/>
        <v>0</v>
      </c>
      <c r="K64" s="573">
        <f>додаток_3!J74</f>
        <v>0</v>
      </c>
    </row>
    <row r="65" spans="2:13" ht="83.25" customHeight="1" x14ac:dyDescent="0.2">
      <c r="B65" s="395" t="s">
        <v>171</v>
      </c>
      <c r="C65" s="407">
        <v>2010</v>
      </c>
      <c r="D65" s="408" t="s">
        <v>169</v>
      </c>
      <c r="E65" s="588" t="s">
        <v>170</v>
      </c>
      <c r="F65" s="67" t="s">
        <v>433</v>
      </c>
      <c r="G65" s="67" t="s">
        <v>449</v>
      </c>
      <c r="H65" s="562">
        <f t="shared" si="6"/>
        <v>600000</v>
      </c>
      <c r="I65" s="574">
        <f>додаток_3!E77</f>
        <v>600000</v>
      </c>
      <c r="J65" s="571"/>
      <c r="K65" s="572"/>
    </row>
    <row r="66" spans="2:13" ht="57" customHeight="1" x14ac:dyDescent="0.2">
      <c r="B66" s="395" t="s">
        <v>171</v>
      </c>
      <c r="C66" s="407">
        <v>2010</v>
      </c>
      <c r="D66" s="408" t="s">
        <v>169</v>
      </c>
      <c r="E66" s="588" t="s">
        <v>170</v>
      </c>
      <c r="F66" s="67" t="s">
        <v>550</v>
      </c>
      <c r="G66" s="67" t="s">
        <v>445</v>
      </c>
      <c r="H66" s="562">
        <f t="shared" si="6"/>
        <v>3122629</v>
      </c>
      <c r="I66" s="574"/>
      <c r="J66" s="590">
        <f>K66</f>
        <v>3122629</v>
      </c>
      <c r="K66" s="565">
        <f>додаток_3!J77</f>
        <v>3122629</v>
      </c>
    </row>
    <row r="67" spans="2:13" ht="82.5" hidden="1" customHeight="1" x14ac:dyDescent="0.2">
      <c r="B67" s="395" t="s">
        <v>174</v>
      </c>
      <c r="C67" s="407">
        <v>2100</v>
      </c>
      <c r="D67" s="408" t="s">
        <v>172</v>
      </c>
      <c r="E67" s="588" t="s">
        <v>173</v>
      </c>
      <c r="F67" s="67" t="s">
        <v>434</v>
      </c>
      <c r="G67" s="67" t="s">
        <v>450</v>
      </c>
      <c r="H67" s="562">
        <f t="shared" si="6"/>
        <v>0</v>
      </c>
      <c r="I67" s="574">
        <f>додаток_3!E78</f>
        <v>0</v>
      </c>
      <c r="J67" s="571"/>
      <c r="K67" s="572"/>
    </row>
    <row r="68" spans="2:13" ht="84.75" customHeight="1" x14ac:dyDescent="0.2">
      <c r="B68" s="395" t="s">
        <v>177</v>
      </c>
      <c r="C68" s="407">
        <v>2111</v>
      </c>
      <c r="D68" s="408" t="s">
        <v>175</v>
      </c>
      <c r="E68" s="199" t="s">
        <v>176</v>
      </c>
      <c r="F68" s="67" t="s">
        <v>439</v>
      </c>
      <c r="G68" s="67" t="s">
        <v>451</v>
      </c>
      <c r="H68" s="562">
        <f t="shared" si="6"/>
        <v>95300</v>
      </c>
      <c r="I68" s="574">
        <f>додаток_3!E79</f>
        <v>95300</v>
      </c>
      <c r="J68" s="571"/>
      <c r="K68" s="572"/>
    </row>
    <row r="69" spans="2:13" s="631" customFormat="1" ht="64.5" hidden="1" customHeight="1" thickBot="1" x14ac:dyDescent="0.25">
      <c r="B69" s="660" t="s">
        <v>177</v>
      </c>
      <c r="C69" s="661">
        <v>2111</v>
      </c>
      <c r="D69" s="662" t="s">
        <v>175</v>
      </c>
      <c r="E69" s="663" t="s">
        <v>176</v>
      </c>
      <c r="F69" s="664" t="s">
        <v>435</v>
      </c>
      <c r="G69" s="664" t="s">
        <v>445</v>
      </c>
      <c r="H69" s="665">
        <f t="shared" si="6"/>
        <v>0</v>
      </c>
      <c r="I69" s="666"/>
      <c r="J69" s="667">
        <f>K69</f>
        <v>0</v>
      </c>
      <c r="K69" s="668">
        <f>додаток_3!J79</f>
        <v>0</v>
      </c>
    </row>
    <row r="70" spans="2:13" ht="50.25" hidden="1" customHeight="1" x14ac:dyDescent="0.2">
      <c r="B70" s="650" t="s">
        <v>389</v>
      </c>
      <c r="C70" s="651">
        <v>2170</v>
      </c>
      <c r="D70" s="652" t="s">
        <v>215</v>
      </c>
      <c r="E70" s="653" t="s">
        <v>390</v>
      </c>
      <c r="F70" s="654" t="s">
        <v>435</v>
      </c>
      <c r="G70" s="654" t="s">
        <v>445</v>
      </c>
      <c r="H70" s="655"/>
      <c r="I70" s="656"/>
      <c r="J70" s="657"/>
      <c r="K70" s="658"/>
    </row>
    <row r="71" spans="2:13" ht="6" hidden="1" customHeight="1" x14ac:dyDescent="0.2">
      <c r="B71" s="395" t="s">
        <v>326</v>
      </c>
      <c r="C71" s="407">
        <v>3133</v>
      </c>
      <c r="D71" s="408" t="s">
        <v>178</v>
      </c>
      <c r="E71" s="199" t="s">
        <v>327</v>
      </c>
      <c r="F71" s="67" t="s">
        <v>438</v>
      </c>
      <c r="G71" s="67" t="s">
        <v>452</v>
      </c>
      <c r="H71" s="562">
        <f t="shared" si="6"/>
        <v>0</v>
      </c>
      <c r="I71" s="574"/>
      <c r="J71" s="563"/>
      <c r="K71" s="565"/>
    </row>
    <row r="72" spans="2:13" ht="56.25" customHeight="1" thickBot="1" x14ac:dyDescent="0.25">
      <c r="B72" s="395" t="s">
        <v>165</v>
      </c>
      <c r="C72" s="407" t="s">
        <v>166</v>
      </c>
      <c r="D72" s="408" t="s">
        <v>167</v>
      </c>
      <c r="E72" s="199" t="s">
        <v>168</v>
      </c>
      <c r="F72" s="67" t="s">
        <v>550</v>
      </c>
      <c r="G72" s="67" t="s">
        <v>445</v>
      </c>
      <c r="H72" s="562">
        <f>J72</f>
        <v>61600</v>
      </c>
      <c r="I72" s="574"/>
      <c r="J72" s="563">
        <f>K72</f>
        <v>61600</v>
      </c>
      <c r="K72" s="565">
        <v>61600</v>
      </c>
    </row>
    <row r="73" spans="2:13" ht="51" hidden="1" x14ac:dyDescent="0.2">
      <c r="B73" s="398" t="s">
        <v>163</v>
      </c>
      <c r="C73" s="276" t="s">
        <v>104</v>
      </c>
      <c r="D73" s="409" t="s">
        <v>51</v>
      </c>
      <c r="E73" s="199" t="s">
        <v>105</v>
      </c>
      <c r="F73" s="589" t="s">
        <v>437</v>
      </c>
      <c r="G73" s="67" t="s">
        <v>445</v>
      </c>
      <c r="H73" s="562">
        <f t="shared" ref="H73:H74" si="8">I73+J73</f>
        <v>0</v>
      </c>
      <c r="I73" s="563">
        <f>додаток_3!E82</f>
        <v>0</v>
      </c>
      <c r="J73" s="563"/>
      <c r="K73" s="565"/>
    </row>
    <row r="74" spans="2:13" ht="51" hidden="1" x14ac:dyDescent="0.2">
      <c r="B74" s="395" t="s">
        <v>183</v>
      </c>
      <c r="C74" s="407">
        <v>5011</v>
      </c>
      <c r="D74" s="408" t="s">
        <v>52</v>
      </c>
      <c r="E74" s="199" t="s">
        <v>179</v>
      </c>
      <c r="F74" s="589" t="s">
        <v>436</v>
      </c>
      <c r="G74" s="67" t="s">
        <v>445</v>
      </c>
      <c r="H74" s="562">
        <f t="shared" si="8"/>
        <v>0</v>
      </c>
      <c r="I74" s="563">
        <f>додаток_3!E84</f>
        <v>0</v>
      </c>
      <c r="J74" s="563"/>
      <c r="K74" s="565"/>
      <c r="M74" s="51"/>
    </row>
    <row r="75" spans="2:13" ht="51" hidden="1" x14ac:dyDescent="0.2">
      <c r="B75" s="395" t="s">
        <v>184</v>
      </c>
      <c r="C75" s="407">
        <v>5012</v>
      </c>
      <c r="D75" s="408" t="s">
        <v>52</v>
      </c>
      <c r="E75" s="199" t="s">
        <v>180</v>
      </c>
      <c r="F75" s="589" t="s">
        <v>436</v>
      </c>
      <c r="G75" s="67" t="s">
        <v>445</v>
      </c>
      <c r="H75" s="562">
        <f>I75</f>
        <v>0</v>
      </c>
      <c r="I75" s="563"/>
      <c r="J75" s="563"/>
      <c r="K75" s="565"/>
      <c r="M75" s="51"/>
    </row>
    <row r="76" spans="2:13" ht="51" hidden="1" x14ac:dyDescent="0.2">
      <c r="B76" s="395" t="s">
        <v>186</v>
      </c>
      <c r="C76" s="407">
        <v>5053</v>
      </c>
      <c r="D76" s="408" t="s">
        <v>52</v>
      </c>
      <c r="E76" s="199" t="s">
        <v>182</v>
      </c>
      <c r="F76" s="589" t="s">
        <v>436</v>
      </c>
      <c r="G76" s="67" t="s">
        <v>445</v>
      </c>
      <c r="H76" s="562">
        <f>I76</f>
        <v>0</v>
      </c>
      <c r="I76" s="563">
        <f>додаток_3!F87</f>
        <v>0</v>
      </c>
      <c r="J76" s="563"/>
      <c r="K76" s="565"/>
      <c r="M76" s="51"/>
    </row>
    <row r="77" spans="2:13" ht="24.75" hidden="1" thickBot="1" x14ac:dyDescent="0.25">
      <c r="B77" s="63" t="s">
        <v>187</v>
      </c>
      <c r="C77" s="71" t="s">
        <v>88</v>
      </c>
      <c r="D77" s="65" t="s">
        <v>52</v>
      </c>
      <c r="E77" s="55" t="s">
        <v>89</v>
      </c>
      <c r="F77" s="67"/>
      <c r="G77" s="68"/>
      <c r="H77" s="562"/>
      <c r="I77" s="563"/>
      <c r="J77" s="563"/>
      <c r="K77" s="565">
        <f>J77</f>
        <v>0</v>
      </c>
    </row>
    <row r="78" spans="2:13" ht="36.75" hidden="1" thickBot="1" x14ac:dyDescent="0.25">
      <c r="B78" s="395" t="s">
        <v>164</v>
      </c>
      <c r="C78" s="407" t="s">
        <v>122</v>
      </c>
      <c r="D78" s="65" t="s">
        <v>52</v>
      </c>
      <c r="E78" s="55" t="s">
        <v>123</v>
      </c>
      <c r="F78" s="67"/>
      <c r="G78" s="68"/>
      <c r="H78" s="562"/>
      <c r="I78" s="563"/>
      <c r="J78" s="563"/>
      <c r="K78" s="565"/>
    </row>
    <row r="79" spans="2:13" ht="15" thickBot="1" x14ac:dyDescent="0.25">
      <c r="B79" s="77" t="s">
        <v>120</v>
      </c>
      <c r="C79" s="78" t="s">
        <v>120</v>
      </c>
      <c r="D79" s="78" t="s">
        <v>120</v>
      </c>
      <c r="E79" s="79" t="s">
        <v>121</v>
      </c>
      <c r="F79" s="80" t="s">
        <v>120</v>
      </c>
      <c r="G79" s="80" t="s">
        <v>120</v>
      </c>
      <c r="H79" s="569">
        <f>H45+H15</f>
        <v>8829085</v>
      </c>
      <c r="I79" s="569">
        <f t="shared" ref="I79:K79" si="9">I45+I15</f>
        <v>6026609</v>
      </c>
      <c r="J79" s="569">
        <f t="shared" si="9"/>
        <v>2802476</v>
      </c>
      <c r="K79" s="570">
        <f t="shared" si="9"/>
        <v>2802476</v>
      </c>
      <c r="M79" s="51"/>
    </row>
    <row r="80" spans="2:13" ht="13.5" x14ac:dyDescent="0.25">
      <c r="D80" s="82"/>
      <c r="E80" s="83"/>
      <c r="F80" s="84"/>
      <c r="G80" s="84"/>
      <c r="H80" s="575"/>
      <c r="I80" s="576"/>
      <c r="J80" s="576"/>
      <c r="K80" s="577"/>
    </row>
    <row r="81" spans="2:11" ht="13.5" x14ac:dyDescent="0.25">
      <c r="D81" s="82"/>
      <c r="E81" s="83"/>
      <c r="F81" s="84"/>
      <c r="G81" s="84"/>
      <c r="H81" s="85"/>
      <c r="I81" s="85"/>
      <c r="J81" s="85"/>
      <c r="K81" s="85"/>
    </row>
    <row r="82" spans="2:11" s="91" customFormat="1" ht="18.75" x14ac:dyDescent="0.3">
      <c r="B82" s="28"/>
      <c r="C82" s="86"/>
      <c r="D82" s="86"/>
      <c r="E82" s="86"/>
      <c r="F82" s="87"/>
      <c r="G82" s="88"/>
      <c r="H82" s="89"/>
      <c r="I82" s="90"/>
    </row>
    <row r="83" spans="2:11" s="631" customFormat="1" ht="18.75" x14ac:dyDescent="0.3">
      <c r="B83" s="28" t="s">
        <v>510</v>
      </c>
      <c r="C83" s="28"/>
      <c r="D83" s="159"/>
      <c r="F83" s="671"/>
      <c r="G83" s="671"/>
      <c r="H83" s="671" t="s">
        <v>511</v>
      </c>
      <c r="I83" s="94"/>
      <c r="J83" s="94"/>
    </row>
    <row r="84" spans="2:11" x14ac:dyDescent="0.2">
      <c r="F84" s="92"/>
      <c r="G84" s="92"/>
      <c r="H84" s="93"/>
    </row>
    <row r="85" spans="2:11" x14ac:dyDescent="0.2">
      <c r="F85" s="92"/>
      <c r="G85" s="92"/>
      <c r="H85" s="95"/>
    </row>
    <row r="91" spans="2:11" s="91" customFormat="1" x14ac:dyDescent="0.2">
      <c r="H91" s="96"/>
    </row>
    <row r="92" spans="2:11" s="91" customFormat="1" x14ac:dyDescent="0.2">
      <c r="H92" s="96"/>
    </row>
    <row r="93" spans="2:11" s="91" customFormat="1" x14ac:dyDescent="0.2">
      <c r="H93" s="96"/>
    </row>
    <row r="94" spans="2:11" s="91" customFormat="1" x14ac:dyDescent="0.2">
      <c r="H94" s="96"/>
    </row>
    <row r="95" spans="2:11" s="91" customFormat="1" x14ac:dyDescent="0.2">
      <c r="H95" s="96"/>
    </row>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5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2025-05-14T12:58:01Z</cp:lastPrinted>
  <dcterms:created xsi:type="dcterms:W3CDTF">2000-06-23T10:38:01Z</dcterms:created>
  <dcterms:modified xsi:type="dcterms:W3CDTF">2025-05-20T13:30:18Z</dcterms:modified>
</cp:coreProperties>
</file>