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025 рік\20.08\"/>
    </mc:Choice>
  </mc:AlternateContent>
  <bookViews>
    <workbookView xWindow="0" yWindow="0" windowWidth="20490" windowHeight="7650"/>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2">додаток_3!$A$1:$P$100</definedName>
  </definedNames>
  <calcPr calcId="162913"/>
</workbook>
</file>

<file path=xl/calcChain.xml><?xml version="1.0" encoding="utf-8"?>
<calcChain xmlns="http://schemas.openxmlformats.org/spreadsheetml/2006/main">
  <c r="B44" i="20" l="1"/>
  <c r="A44" i="20"/>
  <c r="J62" i="2" l="1"/>
  <c r="E17" i="17" l="1"/>
  <c r="F48" i="2"/>
  <c r="E89" i="20" l="1"/>
  <c r="B19" i="20"/>
  <c r="A19" i="20"/>
  <c r="E22" i="19"/>
  <c r="E62" i="2"/>
  <c r="F53" i="2" l="1"/>
  <c r="F28" i="2" l="1"/>
  <c r="I47" i="18" l="1"/>
  <c r="H83" i="18"/>
  <c r="I56" i="18"/>
  <c r="J31" i="18"/>
  <c r="F31" i="2" l="1"/>
  <c r="O33" i="2"/>
  <c r="F29" i="2" l="1"/>
  <c r="B18" i="20" l="1"/>
  <c r="A18" i="20"/>
  <c r="F52" i="2"/>
  <c r="E104" i="17" l="1"/>
  <c r="E102" i="17" s="1"/>
  <c r="I60" i="4" l="1"/>
  <c r="K43" i="2" l="1"/>
  <c r="J43" i="2" s="1"/>
  <c r="K44" i="18" s="1"/>
  <c r="J44" i="18" s="1"/>
  <c r="J36" i="18" l="1"/>
  <c r="H36" i="18" s="1"/>
  <c r="I57" i="4"/>
  <c r="K36" i="2"/>
  <c r="J36" i="2" s="1"/>
  <c r="P36" i="2" s="1"/>
  <c r="F102" i="17"/>
  <c r="G102" i="17"/>
  <c r="D108" i="17"/>
  <c r="E18" i="20" s="1"/>
  <c r="H68" i="18" l="1"/>
  <c r="J67" i="18"/>
  <c r="H67" i="18" s="1"/>
  <c r="J53" i="18"/>
  <c r="H53" i="18" s="1"/>
  <c r="H26" i="18"/>
  <c r="I85" i="4" l="1"/>
  <c r="I71" i="4"/>
  <c r="I42" i="4"/>
  <c r="K73" i="2" l="1"/>
  <c r="J73" i="2" s="1"/>
  <c r="F72" i="2"/>
  <c r="E73" i="2"/>
  <c r="E53" i="2"/>
  <c r="E52" i="2"/>
  <c r="K81" i="2"/>
  <c r="K56" i="2"/>
  <c r="J56" i="2" s="1"/>
  <c r="K24" i="2"/>
  <c r="J24" i="2" s="1"/>
  <c r="K72" i="2" l="1"/>
  <c r="K31" i="2"/>
  <c r="J31" i="2" s="1"/>
  <c r="E64" i="17" l="1"/>
  <c r="D66" i="17"/>
  <c r="G28" i="19"/>
  <c r="G27" i="19"/>
  <c r="J77" i="18" l="1"/>
  <c r="F27" i="2" l="1"/>
  <c r="P68" i="2"/>
  <c r="O71" i="2"/>
  <c r="K71" i="2" s="1"/>
  <c r="J71" i="2" s="1"/>
  <c r="O70" i="2"/>
  <c r="K70" i="2" s="1"/>
  <c r="J70" i="2" s="1"/>
  <c r="I78" i="4"/>
  <c r="O65" i="2" s="1"/>
  <c r="I82" i="4"/>
  <c r="O69" i="2" s="1"/>
  <c r="K69" i="2" s="1"/>
  <c r="J69" i="2" s="1"/>
  <c r="P69" i="2" s="1"/>
  <c r="K53" i="2"/>
  <c r="J53" i="2" s="1"/>
  <c r="K52" i="18" s="1"/>
  <c r="B26" i="20"/>
  <c r="A26" i="20"/>
  <c r="P71" i="2" l="1"/>
  <c r="K66" i="18"/>
  <c r="J66" i="18" s="1"/>
  <c r="K65" i="18"/>
  <c r="P70" i="2"/>
  <c r="K33" i="2"/>
  <c r="J33" i="2" s="1"/>
  <c r="E84" i="2"/>
  <c r="P84" i="2" s="1"/>
  <c r="K33" i="18" l="1"/>
  <c r="P33" i="2"/>
  <c r="E32" i="2"/>
  <c r="I32" i="18" s="1"/>
  <c r="H32" i="18" s="1"/>
  <c r="F29" i="19"/>
  <c r="E29" i="19"/>
  <c r="I76" i="4" l="1"/>
  <c r="K65" i="2"/>
  <c r="J65" i="2" s="1"/>
  <c r="E43" i="20"/>
  <c r="K63" i="18" l="1"/>
  <c r="P65" i="2"/>
  <c r="E58" i="20"/>
  <c r="K62" i="18" l="1"/>
  <c r="O64" i="2"/>
  <c r="E79" i="20"/>
  <c r="K64" i="2" l="1"/>
  <c r="O63" i="2"/>
  <c r="K80" i="2"/>
  <c r="J80" i="2" s="1"/>
  <c r="K74" i="18" s="1"/>
  <c r="J74" i="18" s="1"/>
  <c r="H74" i="18" s="1"/>
  <c r="J65" i="18"/>
  <c r="H65" i="18" s="1"/>
  <c r="K64" i="18"/>
  <c r="J64" i="18" s="1"/>
  <c r="H64" i="18" s="1"/>
  <c r="K58" i="18"/>
  <c r="H41" i="18"/>
  <c r="I80" i="4"/>
  <c r="J64" i="2" l="1"/>
  <c r="J63" i="2" s="1"/>
  <c r="K63" i="2"/>
  <c r="E66" i="20"/>
  <c r="P63" i="2" l="1"/>
  <c r="O72" i="2"/>
  <c r="L72" i="2"/>
  <c r="J67" i="2"/>
  <c r="P67" i="2" s="1"/>
  <c r="O66" i="2"/>
  <c r="N66" i="2"/>
  <c r="N50" i="2" s="1"/>
  <c r="M66" i="2"/>
  <c r="M50" i="2" s="1"/>
  <c r="L66" i="2"/>
  <c r="K66" i="2"/>
  <c r="I66" i="2"/>
  <c r="H66" i="2"/>
  <c r="G66" i="2"/>
  <c r="F66" i="2"/>
  <c r="E66" i="2"/>
  <c r="P74" i="2"/>
  <c r="J72" i="2"/>
  <c r="E72" i="2"/>
  <c r="L50" i="2" l="1"/>
  <c r="O50" i="2"/>
  <c r="P73" i="2"/>
  <c r="J66" i="2"/>
  <c r="P66" i="2" l="1"/>
  <c r="E85" i="2"/>
  <c r="E86" i="2"/>
  <c r="P86" i="2" s="1"/>
  <c r="E87" i="2"/>
  <c r="J87" i="2"/>
  <c r="E88" i="2"/>
  <c r="P88" i="2" s="1"/>
  <c r="E78" i="2"/>
  <c r="K78" i="2"/>
  <c r="E79" i="2"/>
  <c r="P79" i="2" s="1"/>
  <c r="E80" i="2"/>
  <c r="E81" i="2"/>
  <c r="J81" i="2"/>
  <c r="E82" i="2"/>
  <c r="P82" i="2" s="1"/>
  <c r="E83" i="2"/>
  <c r="P83" i="2" s="1"/>
  <c r="F90" i="2"/>
  <c r="F89" i="2" s="1"/>
  <c r="G90" i="2"/>
  <c r="G89" i="2" s="1"/>
  <c r="H90" i="2"/>
  <c r="H89" i="2" s="1"/>
  <c r="I90" i="2"/>
  <c r="I89" i="2" s="1"/>
  <c r="L90" i="2"/>
  <c r="L89" i="2" s="1"/>
  <c r="M90" i="2"/>
  <c r="M89" i="2" s="1"/>
  <c r="N90" i="2"/>
  <c r="N89" i="2" s="1"/>
  <c r="E91" i="2"/>
  <c r="O91" i="2"/>
  <c r="O90" i="2" s="1"/>
  <c r="O89" i="2" s="1"/>
  <c r="E92" i="2"/>
  <c r="P92" i="2" s="1"/>
  <c r="E93" i="2"/>
  <c r="P93" i="2" s="1"/>
  <c r="J78" i="2" l="1"/>
  <c r="P78" i="2" s="1"/>
  <c r="P80" i="2"/>
  <c r="P81" i="2"/>
  <c r="E90" i="2"/>
  <c r="E89" i="2" s="1"/>
  <c r="P87" i="2"/>
  <c r="K91" i="2"/>
  <c r="P85" i="2"/>
  <c r="J58" i="18"/>
  <c r="H58" i="18" s="1"/>
  <c r="H54" i="18"/>
  <c r="K90" i="2" l="1"/>
  <c r="K89" i="2" s="1"/>
  <c r="J91" i="2"/>
  <c r="J76" i="2"/>
  <c r="E77" i="2"/>
  <c r="P77" i="2" s="1"/>
  <c r="P62" i="2" l="1"/>
  <c r="P91" i="2"/>
  <c r="P90" i="2" s="1"/>
  <c r="P89" i="2" s="1"/>
  <c r="J90" i="2"/>
  <c r="J89" i="2" s="1"/>
  <c r="E64" i="2"/>
  <c r="E76" i="2" l="1"/>
  <c r="E61" i="2"/>
  <c r="E60" i="2"/>
  <c r="E57" i="2"/>
  <c r="E56" i="2"/>
  <c r="E55" i="2"/>
  <c r="E51" i="2"/>
  <c r="E22" i="2"/>
  <c r="E17" i="2"/>
  <c r="B22" i="20" l="1"/>
  <c r="A22" i="20"/>
  <c r="E27" i="20"/>
  <c r="G59" i="2"/>
  <c r="F59" i="2"/>
  <c r="E59" i="2" s="1"/>
  <c r="I91" i="4" l="1"/>
  <c r="H59" i="2" l="1"/>
  <c r="H50" i="2" s="1"/>
  <c r="H80" i="18" l="1"/>
  <c r="J21" i="18" l="1"/>
  <c r="H21" i="18" s="1"/>
  <c r="E37" i="20" l="1"/>
  <c r="G96" i="17"/>
  <c r="G95" i="17" s="1"/>
  <c r="F96" i="17"/>
  <c r="F95" i="17" s="1"/>
  <c r="D98" i="17"/>
  <c r="I67" i="4" l="1"/>
  <c r="N16" i="2" l="1"/>
  <c r="M16" i="2"/>
  <c r="L16" i="2"/>
  <c r="I16" i="2"/>
  <c r="H16" i="2"/>
  <c r="G16" i="2"/>
  <c r="K75" i="2"/>
  <c r="J57" i="2"/>
  <c r="P76" i="2"/>
  <c r="J75" i="2" l="1"/>
  <c r="E42" i="2"/>
  <c r="I43" i="18" s="1"/>
  <c r="K35" i="2"/>
  <c r="J35" i="2" s="1"/>
  <c r="E29" i="2"/>
  <c r="E25" i="2"/>
  <c r="E19" i="2"/>
  <c r="K69" i="18" l="1"/>
  <c r="J69" i="18" s="1"/>
  <c r="H69" i="18" s="1"/>
  <c r="P75" i="2"/>
  <c r="P19" i="2"/>
  <c r="I18" i="18"/>
  <c r="H18" i="18" s="1"/>
  <c r="E91" i="17"/>
  <c r="E90" i="17" s="1"/>
  <c r="E96" i="17"/>
  <c r="E76" i="17"/>
  <c r="D76" i="17" s="1"/>
  <c r="G22" i="19" l="1"/>
  <c r="G29" i="19" s="1"/>
  <c r="J52" i="18" l="1"/>
  <c r="F54" i="2"/>
  <c r="F50" i="2" s="1"/>
  <c r="G54" i="2"/>
  <c r="G50" i="2" s="1"/>
  <c r="I22" i="18"/>
  <c r="E54" i="2" l="1"/>
  <c r="B31" i="20"/>
  <c r="A31" i="20"/>
  <c r="E39" i="2"/>
  <c r="E26" i="2"/>
  <c r="E23" i="2"/>
  <c r="F112" i="17"/>
  <c r="F101" i="17" s="1"/>
  <c r="D117" i="17"/>
  <c r="E46" i="20" s="1"/>
  <c r="E41" i="2" l="1"/>
  <c r="I42" i="18" s="1"/>
  <c r="F94" i="17" l="1"/>
  <c r="D94" i="17" s="1"/>
  <c r="G90" i="17"/>
  <c r="F90" i="17" l="1"/>
  <c r="J63" i="18"/>
  <c r="H63" i="18" s="1"/>
  <c r="J62" i="18"/>
  <c r="H62" i="18" s="1"/>
  <c r="H61" i="18"/>
  <c r="H60" i="18"/>
  <c r="F16" i="2"/>
  <c r="D103" i="17"/>
  <c r="B25" i="20"/>
  <c r="A25" i="20"/>
  <c r="E40" i="2" l="1"/>
  <c r="P23" i="2"/>
  <c r="D113" i="17"/>
  <c r="E22" i="20" s="1"/>
  <c r="B20" i="20"/>
  <c r="A20" i="20"/>
  <c r="D97" i="17" l="1"/>
  <c r="D96" i="17" s="1"/>
  <c r="H49" i="18"/>
  <c r="F28" i="19"/>
  <c r="F27" i="19"/>
  <c r="E28" i="2" l="1"/>
  <c r="D115" i="17"/>
  <c r="E43" i="2"/>
  <c r="I44" i="18" s="1"/>
  <c r="B24" i="20"/>
  <c r="A24" i="20"/>
  <c r="D114" i="17"/>
  <c r="E24" i="20" s="1"/>
  <c r="N49" i="2"/>
  <c r="M49" i="2"/>
  <c r="E37" i="2"/>
  <c r="E34" i="2"/>
  <c r="E31" i="2"/>
  <c r="I31" i="18" s="1"/>
  <c r="E30" i="2"/>
  <c r="I30" i="18" s="1"/>
  <c r="H30" i="18" s="1"/>
  <c r="G112" i="17"/>
  <c r="D93" i="17"/>
  <c r="E16" i="17"/>
  <c r="D16" i="17" s="1"/>
  <c r="D21" i="17"/>
  <c r="P57"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39" i="2"/>
  <c r="P40" i="2"/>
  <c r="P41" i="2"/>
  <c r="D2" i="19"/>
  <c r="I88" i="4"/>
  <c r="I66" i="4" s="1"/>
  <c r="P61" i="2"/>
  <c r="I33" i="4"/>
  <c r="L49" i="2"/>
  <c r="E37" i="17"/>
  <c r="D37" i="17" s="1"/>
  <c r="D39" i="17"/>
  <c r="I73" i="18"/>
  <c r="I20" i="4"/>
  <c r="H40" i="18"/>
  <c r="H42" i="18"/>
  <c r="H55" i="18"/>
  <c r="H50" i="18"/>
  <c r="H52" i="18"/>
  <c r="K38" i="2"/>
  <c r="J38" i="2" s="1"/>
  <c r="E33" i="17"/>
  <c r="E62" i="17"/>
  <c r="D69" i="17"/>
  <c r="D65" i="17"/>
  <c r="D63" i="17"/>
  <c r="D50" i="17"/>
  <c r="D111" i="17"/>
  <c r="D109" i="17" s="1"/>
  <c r="E109" i="17" s="1"/>
  <c r="D119" i="17"/>
  <c r="E26" i="20" s="1"/>
  <c r="F2" i="4"/>
  <c r="J51" i="18"/>
  <c r="J48" i="18"/>
  <c r="D38" i="17"/>
  <c r="K22" i="2"/>
  <c r="K4" i="2"/>
  <c r="D3" i="19"/>
  <c r="D4" i="19"/>
  <c r="N15" i="2"/>
  <c r="M15" i="2"/>
  <c r="L15" i="2"/>
  <c r="I15" i="2"/>
  <c r="H15" i="2"/>
  <c r="G15" i="2"/>
  <c r="I19" i="4"/>
  <c r="I15" i="4" s="1"/>
  <c r="P42" i="2"/>
  <c r="P54" i="2"/>
  <c r="K2" i="2"/>
  <c r="H4" i="18"/>
  <c r="H2" i="18"/>
  <c r="I37" i="18"/>
  <c r="I72" i="18"/>
  <c r="H72" i="18" s="1"/>
  <c r="K45" i="2"/>
  <c r="J45" i="2" s="1"/>
  <c r="P45" i="2" s="1"/>
  <c r="E78" i="20"/>
  <c r="F100" i="17"/>
  <c r="E45" i="20"/>
  <c r="E50" i="20" s="1"/>
  <c r="J59" i="18"/>
  <c r="H59" i="18" s="1"/>
  <c r="I81" i="18"/>
  <c r="H81" i="18" s="1"/>
  <c r="H77" i="18"/>
  <c r="H25" i="18"/>
  <c r="F87" i="17"/>
  <c r="F86" i="17" s="1"/>
  <c r="E20" i="20"/>
  <c r="A17" i="20"/>
  <c r="B17" i="20"/>
  <c r="D70" i="17"/>
  <c r="F62" i="17"/>
  <c r="E28" i="17"/>
  <c r="D28" i="17" s="1"/>
  <c r="E19" i="20"/>
  <c r="D92" i="17"/>
  <c r="D77"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4" i="17"/>
  <c r="D106" i="17"/>
  <c r="D107" i="17"/>
  <c r="D110" i="17"/>
  <c r="P29" i="2"/>
  <c r="I29" i="18"/>
  <c r="P72" i="2"/>
  <c r="P64" i="2"/>
  <c r="D21" i="19"/>
  <c r="E30" i="18"/>
  <c r="E58" i="2"/>
  <c r="E50" i="2" s="1"/>
  <c r="I39" i="18"/>
  <c r="H39" i="18" s="1"/>
  <c r="C66" i="20"/>
  <c r="C89" i="20" s="1"/>
  <c r="I59" i="2"/>
  <c r="I50" i="2" s="1"/>
  <c r="I79" i="18"/>
  <c r="H79" i="18" s="1"/>
  <c r="E21" i="2"/>
  <c r="P21" i="2" s="1"/>
  <c r="I98" i="4"/>
  <c r="I97" i="4" s="1"/>
  <c r="J35" i="18"/>
  <c r="H35" i="18" s="1"/>
  <c r="E19" i="18"/>
  <c r="J44" i="2"/>
  <c r="I27" i="18"/>
  <c r="H27" i="18" s="1"/>
  <c r="J46" i="2"/>
  <c r="P46" i="2" s="1"/>
  <c r="P25" i="2"/>
  <c r="H24" i="18"/>
  <c r="E20" i="2"/>
  <c r="I19" i="18" s="1"/>
  <c r="H19" i="18" s="1"/>
  <c r="H3" i="18"/>
  <c r="F3" i="4"/>
  <c r="F4" i="4"/>
  <c r="K3" i="2"/>
  <c r="E18" i="2"/>
  <c r="H56" i="18"/>
  <c r="E63" i="20"/>
  <c r="D17" i="17"/>
  <c r="D88" i="17"/>
  <c r="E24" i="2"/>
  <c r="D20" i="19"/>
  <c r="P26" i="2"/>
  <c r="J16" i="18"/>
  <c r="H76" i="18"/>
  <c r="D118" i="17"/>
  <c r="E25" i="20" s="1"/>
  <c r="D29" i="19"/>
  <c r="D22" i="19"/>
  <c r="D91" i="17"/>
  <c r="D102" i="17" l="1"/>
  <c r="H48" i="18"/>
  <c r="E21" i="20"/>
  <c r="H29" i="18"/>
  <c r="P43" i="2"/>
  <c r="G101" i="17"/>
  <c r="G100" i="17" s="1"/>
  <c r="O16" i="2"/>
  <c r="E100" i="20"/>
  <c r="P34" i="2"/>
  <c r="K48" i="2"/>
  <c r="J48" i="2" s="1"/>
  <c r="K46" i="18" s="1"/>
  <c r="J46" i="18" s="1"/>
  <c r="E16" i="20"/>
  <c r="P38" i="2"/>
  <c r="K38" i="18"/>
  <c r="P28" i="2"/>
  <c r="E27" i="2"/>
  <c r="P27" i="2" s="1"/>
  <c r="H22" i="18"/>
  <c r="I23" i="18"/>
  <c r="H23" i="18" s="1"/>
  <c r="K52" i="2"/>
  <c r="K50" i="2" s="1"/>
  <c r="H16" i="18"/>
  <c r="J45" i="18"/>
  <c r="H45" i="18" s="1"/>
  <c r="I70" i="18"/>
  <c r="H70" i="18" s="1"/>
  <c r="P18" i="2"/>
  <c r="J22" i="2"/>
  <c r="H78" i="18"/>
  <c r="H49" i="2"/>
  <c r="H94" i="2" s="1"/>
  <c r="P51" i="2"/>
  <c r="P58" i="2"/>
  <c r="H57" i="18"/>
  <c r="G49" i="2"/>
  <c r="G94" i="2" s="1"/>
  <c r="H66" i="18"/>
  <c r="F49" i="2"/>
  <c r="D86" i="17"/>
  <c r="E89" i="17"/>
  <c r="D89" i="17" s="1"/>
  <c r="D90" i="17"/>
  <c r="I49" i="2"/>
  <c r="I94" i="2" s="1"/>
  <c r="D26" i="19"/>
  <c r="D25" i="19" s="1"/>
  <c r="D30" i="19" s="1"/>
  <c r="D54" i="17"/>
  <c r="I17" i="18"/>
  <c r="D87" i="17"/>
  <c r="D33" i="17"/>
  <c r="E48" i="2"/>
  <c r="I46" i="18" s="1"/>
  <c r="D19" i="19"/>
  <c r="D18" i="19" s="1"/>
  <c r="D23" i="19" s="1"/>
  <c r="D82" i="17"/>
  <c r="E71" i="17"/>
  <c r="D71" i="17" s="1"/>
  <c r="D59" i="17"/>
  <c r="D95" i="17"/>
  <c r="E15" i="17"/>
  <c r="D15" i="17" s="1"/>
  <c r="H73" i="18"/>
  <c r="D41" i="17"/>
  <c r="E24" i="17"/>
  <c r="D24" i="17" s="1"/>
  <c r="E32" i="17"/>
  <c r="D32" i="17" s="1"/>
  <c r="E40" i="17"/>
  <c r="D40" i="17" s="1"/>
  <c r="D72" i="17"/>
  <c r="D81" i="17"/>
  <c r="F61" i="17"/>
  <c r="G99" i="17"/>
  <c r="F14" i="17"/>
  <c r="D58" i="17"/>
  <c r="D62" i="17"/>
  <c r="D64" i="17"/>
  <c r="P56" i="2"/>
  <c r="I65" i="4"/>
  <c r="I100" i="4" s="1"/>
  <c r="E57" i="20"/>
  <c r="P24" i="2"/>
  <c r="P55" i="2"/>
  <c r="P35" i="2"/>
  <c r="I34" i="18"/>
  <c r="H34" i="18" s="1"/>
  <c r="I28" i="18"/>
  <c r="H28" i="18" s="1"/>
  <c r="P20" i="2"/>
  <c r="I20" i="18"/>
  <c r="H20" i="18" s="1"/>
  <c r="H37" i="18"/>
  <c r="P30" i="2"/>
  <c r="K35" i="18"/>
  <c r="P37" i="2"/>
  <c r="H44" i="18"/>
  <c r="H51" i="18"/>
  <c r="P59" i="2"/>
  <c r="P60" i="2"/>
  <c r="K59" i="18"/>
  <c r="M94" i="2"/>
  <c r="L94" i="2"/>
  <c r="N94" i="2"/>
  <c r="H43" i="18"/>
  <c r="P44" i="2"/>
  <c r="H31" i="18"/>
  <c r="P31" i="2"/>
  <c r="I15" i="18" l="1"/>
  <c r="J38" i="18"/>
  <c r="K15" i="18"/>
  <c r="K47" i="2"/>
  <c r="K16" i="2" s="1"/>
  <c r="G120" i="17"/>
  <c r="E49" i="20"/>
  <c r="E48" i="20" s="1"/>
  <c r="H46" i="18"/>
  <c r="E99" i="20"/>
  <c r="E98" i="20" s="1"/>
  <c r="J52" i="2"/>
  <c r="J50" i="2" s="1"/>
  <c r="P22" i="2"/>
  <c r="D116" i="17"/>
  <c r="E112" i="17"/>
  <c r="E101" i="17" s="1"/>
  <c r="E100" i="17" s="1"/>
  <c r="D100" i="17" s="1"/>
  <c r="H17" i="18"/>
  <c r="P17" i="2"/>
  <c r="F99" i="17"/>
  <c r="F120" i="17" s="1"/>
  <c r="E61" i="17"/>
  <c r="D61" i="17" s="1"/>
  <c r="O49" i="2"/>
  <c r="P48" i="2"/>
  <c r="E14" i="17"/>
  <c r="E49" i="2"/>
  <c r="K82" i="18"/>
  <c r="J47" i="2" l="1"/>
  <c r="J16" i="2" s="1"/>
  <c r="H38" i="18"/>
  <c r="F15" i="2"/>
  <c r="F94" i="2" s="1"/>
  <c r="E47" i="2"/>
  <c r="E16" i="2" s="1"/>
  <c r="P52" i="2"/>
  <c r="I84" i="18"/>
  <c r="D112" i="17"/>
  <c r="D101" i="17"/>
  <c r="I14" i="4"/>
  <c r="E99" i="17"/>
  <c r="E120" i="17" s="1"/>
  <c r="D14" i="17"/>
  <c r="D99" i="17" s="1"/>
  <c r="D120" i="17" s="1"/>
  <c r="P47" i="2" l="1"/>
  <c r="E15" i="2"/>
  <c r="E94" i="2" s="1"/>
  <c r="O15" i="2"/>
  <c r="O94" i="2" s="1"/>
  <c r="P53" i="2"/>
  <c r="P50" i="2" s="1"/>
  <c r="K49" i="2"/>
  <c r="K15" i="2" l="1"/>
  <c r="K94" i="2" s="1"/>
  <c r="K71" i="18"/>
  <c r="K47" i="18" s="1"/>
  <c r="P32" i="2" l="1"/>
  <c r="P16" i="2" s="1"/>
  <c r="J15" i="2"/>
  <c r="J49" i="2"/>
  <c r="J71" i="18"/>
  <c r="J47" i="18" s="1"/>
  <c r="P15" i="2" l="1"/>
  <c r="J94" i="2"/>
  <c r="J33" i="18"/>
  <c r="J15" i="18" s="1"/>
  <c r="K84" i="18"/>
  <c r="P49" i="2"/>
  <c r="H71" i="18"/>
  <c r="H47" i="18" s="1"/>
  <c r="P94" i="2" l="1"/>
  <c r="P98" i="2" s="1"/>
  <c r="H33" i="18"/>
  <c r="H15" i="18" s="1"/>
  <c r="J84" i="18"/>
  <c r="H84" i="18" l="1"/>
</calcChain>
</file>

<file path=xl/sharedStrings.xml><?xml version="1.0" encoding="utf-8"?>
<sst xmlns="http://schemas.openxmlformats.org/spreadsheetml/2006/main" count="1079" uniqueCount="580">
  <si>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</si>
  <si>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</si>
  <si>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</si>
  <si>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</si>
  <si>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</si>
  <si>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</si>
  <si>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</si>
  <si>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</si>
  <si>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</si>
  <si>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</si>
  <si>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</si>
  <si>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</si>
  <si>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</si>
  <si>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</si>
  <si>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</si>
  <si>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</si>
  <si>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</si>
  <si>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</si>
  <si>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</si>
  <si>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</si>
  <si>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</si>
  <si>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</si>
  <si>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</si>
  <si>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</si>
  <si>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</si>
  <si>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</si>
  <si>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</si>
  <si>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</si>
  <si>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</si>
  <si>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</si>
  <si>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</si>
  <si>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</si>
  <si>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</si>
  <si>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</si>
  <si>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</si>
  <si>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</si>
  <si>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</si>
  <si>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</si>
  <si>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</si>
  <si>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</si>
  <si>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</si>
  <si>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</si>
  <si>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</si>
  <si>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</si>
  <si>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</si>
  <si>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</si>
  <si>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</si>
  <si>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</si>
  <si>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</si>
  <si>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</si>
  <si>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</si>
  <si>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</si>
  <si>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</si>
  <si>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</si>
  <si>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</si>
  <si>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</si>
  <si>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</si>
  <si>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</si>
  <si>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</si>
  <si>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</si>
  <si>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</si>
  <si>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</si>
  <si>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</si>
  <si>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</si>
  <si>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</si>
  <si>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</si>
  <si>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</si>
  <si>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</si>
  <si>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</si>
  <si>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</si>
  <si>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</si>
  <si>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</si>
  <si>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</si>
  <si>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</si>
  <si>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</si>
  <si>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</si>
  <si>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</si>
  <si>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</si>
  <si>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</si>
  <si>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</si>
  <si>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</si>
  <si>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</si>
  <si>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</si>
  <si>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</si>
  <si>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</si>
  <si>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</si>
  <si>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</si>
  <si>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</si>
  <si>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</si>
  <si>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</si>
  <si>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</si>
  <si>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</si>
  <si>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</si>
  <si>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</si>
  <si>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</si>
  <si>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</si>
  <si>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</si>
  <si>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</si>
  <si>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</si>
  <si>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</si>
  <si>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</si>
  <si>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</si>
  <si>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</si>
  <si>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</si>
  <si>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</si>
  <si>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</si>
  <si>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</si>
  <si>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</si>
  <si>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</si>
  <si>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</si>
  <si>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</si>
  <si>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</si>
  <si>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</si>
  <si>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</si>
  <si>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</si>
  <si>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</si>
  <si>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</si>
  <si>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</si>
  <si>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</si>
  <si>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</si>
  <si>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</si>
  <si>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</si>
  <si>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</si>
  <si>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</si>
  <si>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</si>
  <si>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</si>
  <si>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</si>
  <si>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</si>
  <si>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</si>
  <si>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</si>
  <si>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</si>
  <si>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</si>
  <si>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</si>
  <si>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</si>
  <si>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</si>
  <si>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</si>
  <si>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</si>
  <si>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</si>
  <si>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</si>
  <si>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</si>
  <si>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</si>
  <si>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</si>
  <si>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</si>
  <si>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</si>
  <si>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</si>
  <si>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</si>
  <si>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</si>
  <si>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</si>
  <si>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</si>
  <si>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</si>
  <si>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</si>
  <si>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</si>
  <si>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</si>
  <si>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</si>
  <si>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</si>
  <si>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</si>
  <si>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</si>
  <si>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</si>
  <si>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</si>
  <si>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</si>
  <si>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</si>
  <si>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</si>
  <si>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</si>
  <si>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</si>
  <si>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</si>
  <si>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</si>
  <si>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</si>
  <si>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</si>
  <si>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Забезпечення діяльності музеїв i виставок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</si>
  <si>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</si>
  <si>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</si>
  <si>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</si>
  <si>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</si>
  <si>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</si>
  <si>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</si>
  <si>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</si>
  <si>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</si>
  <si>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</si>
  <si>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</si>
  <si>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</si>
  <si>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</si>
  <si>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</si>
  <si>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</si>
  <si>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</si>
  <si>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</si>
  <si>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</si>
  <si>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</si>
  <si>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</si>
  <si>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</si>
  <si>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</si>
  <si>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</si>
  <si>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</si>
  <si>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</si>
  <si>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</si>
  <si>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</si>
  <si>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</si>
  <si>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</si>
  <si>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</si>
  <si>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</si>
  <si>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</si>
  <si>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</si>
  <si>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</si>
  <si>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</si>
  <si>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</si>
  <si>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</si>
  <si>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</si>
  <si>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</si>
  <si>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</si>
  <si>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</si>
  <si>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</si>
  <si>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</si>
  <si>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</si>
  <si>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</si>
  <si>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</si>
  <si>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</si>
  <si>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</si>
  <si>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</si>
  <si>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</si>
  <si>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</si>
  <si>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</si>
  <si>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</si>
  <si>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</si>
  <si>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</si>
  <si>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</si>
  <si>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</si>
  <si>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</si>
  <si>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</si>
  <si>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</si>
  <si>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</si>
  <si>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</si>
  <si>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</si>
  <si>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</si>
  <si>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</si>
  <si>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</si>
  <si>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</si>
  <si>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</si>
  <si>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</si>
  <si>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</si>
  <si>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</si>
  <si>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</si>
  <si>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</si>
  <si>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</si>
  <si>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</si>
  <si>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</si>
  <si>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</si>
  <si>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</si>
  <si>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</si>
  <si>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</si>
  <si>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</si>
  <si>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</si>
  <si>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</si>
  <si>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</si>
  <si>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</si>
  <si>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</si>
  <si>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</si>
  <si>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</si>
  <si>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</si>
  <si>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</si>
  <si>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</si>
  <si>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</si>
  <si>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</si>
  <si>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</si>
  <si>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</si>
  <si>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</si>
  <si>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</si>
  <si>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</si>
  <si>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</si>
  <si>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</si>
  <si>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</si>
  <si>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</si>
  <si>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</si>
  <si>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</si>
  <si>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</si>
  <si>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</si>
  <si>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</si>
  <si>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</si>
  <si>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</si>
  <si>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</si>
  <si>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</si>
  <si>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</si>
  <si>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</si>
  <si>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</si>
  <si>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</si>
  <si>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Субвенція на реконструкцію напірного каналізаційного колектра від КНС по вул.Нова до камери переключення в м.Здолбунів Рівненської області</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</si>
  <si>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</si>
  <si>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</si>
  <si>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</si>
  <si>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</si>
  <si>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</si>
  <si>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</si>
  <si>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</si>
  <si>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</si>
  <si>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</si>
  <si>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</si>
  <si>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</si>
  <si>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</si>
  <si>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</si>
  <si>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</si>
  <si>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</si>
  <si>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</si>
  <si>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</si>
  <si>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</si>
  <si>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</si>
  <si>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</si>
  <si>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</si>
  <si>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</si>
  <si>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</si>
  <si>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</si>
  <si>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</si>
  <si>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</si>
  <si>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</si>
  <si>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</si>
  <si>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</si>
  <si>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</si>
  <si>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</si>
  <si>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</si>
  <si>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</si>
  <si>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</si>
  <si>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</si>
  <si>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</si>
  <si>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</si>
  <si>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</si>
  <si>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</si>
  <si>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</si>
  <si>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</si>
  <si>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</si>
  <si>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</si>
  <si>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</si>
  <si>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</si>
  <si>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</si>
  <si>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</si>
  <si>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</si>
  <si>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</si>
  <si>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</si>
  <si>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</si>
  <si>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</si>
  <si>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</si>
  <si>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</si>
  <si>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</si>
  <si>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</si>
  <si>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</si>
  <si>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</si>
  <si>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</si>
  <si>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</si>
  <si>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</si>
  <si>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</si>
  <si>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</si>
  <si>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</si>
  <si>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</si>
  <si>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бюджету Здолбунівської міської територіальної громади на 2025 рік</t>
  </si>
  <si>
    <t>у 2025 році</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</si>
  <si>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</si>
  <si>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</si>
  <si>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</si>
  <si>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</si>
  <si>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</si>
  <si>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</si>
  <si>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</si>
  <si>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</si>
  <si>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</si>
  <si>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</si>
  <si>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</si>
  <si>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</si>
  <si>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</si>
  <si>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</si>
  <si>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</si>
  <si>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</si>
  <si>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</si>
  <si>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</si>
  <si>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</si>
  <si>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</si>
  <si>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</si>
  <si>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</si>
  <si>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</si>
  <si>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</si>
  <si>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</si>
  <si>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</si>
  <si>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</si>
  <si>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</si>
  <si>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</si>
  <si>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</si>
  <si>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</si>
  <si>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</si>
  <si>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</si>
  <si>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</si>
  <si>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</si>
  <si>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</si>
  <si>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</si>
  <si>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</si>
  <si>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</si>
  <si>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</si>
  <si>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</si>
  <si>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</si>
  <si>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</si>
  <si>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</si>
  <si>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</si>
  <si>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</si>
  <si>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</si>
  <si>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</si>
  <si>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</si>
  <si>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«Капітальний ремонт будівлі корпус №1  Здолбунівського ліцею №3 Здолбунівської міської ради Рівненської області за адресою:вул.Кармелюка У.,5 , м. Здолбунів, Рівненської області (заходи з енергозбереження - утеплення фасаду, утеплення та ремонт даху, заміна вікон та дверей)»</t>
  </si>
  <si>
    <t>1300</t>
  </si>
  <si>
    <t>2010</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</si>
  <si>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</si>
  <si>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</si>
  <si>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</si>
  <si>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</si>
  <si>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</si>
  <si>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</si>
  <si>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</si>
  <si>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</si>
  <si>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</si>
  <si>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</si>
  <si>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</si>
  <si>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</si>
  <si>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</si>
  <si>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</si>
  <si>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</si>
  <si>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</si>
  <si>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</si>
  <si>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</si>
  <si>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Програми "Здорові діти-здорова та успішна нація" Здолбунівської міської територіальнох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</si>
  <si>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</si>
  <si>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</si>
  <si>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</si>
  <si>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</si>
  <si>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</si>
  <si>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</si>
  <si>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</si>
  <si>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</si>
  <si>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</si>
  <si>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</si>
  <si>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</si>
  <si>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r>
      <t>Будівництво</t>
    </r>
    <r>
      <rPr>
        <b/>
        <vertAlign val="superscript"/>
        <sz val="10"/>
        <color theme="1"/>
        <rFont val="Times New Roman"/>
        <family val="1"/>
        <charset val="204"/>
      </rPr>
      <t>-1</t>
    </r>
    <r>
      <rPr>
        <sz val="10"/>
        <color theme="1"/>
        <rFont val="Times New Roman"/>
        <family val="1"/>
        <charset val="204"/>
      </rPr>
      <t> освітніх установ та закладів</t>
    </r>
  </si>
  <si>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</si>
  <si>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</si>
  <si>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</si>
  <si>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</si>
  <si>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</si>
  <si>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</si>
  <si>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</si>
  <si>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</si>
  <si>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</si>
  <si>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</si>
  <si>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</si>
  <si>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</si>
  <si>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</si>
  <si>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</si>
  <si>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</si>
  <si>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</si>
  <si>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</si>
  <si>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</si>
  <si>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</si>
  <si>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«Капітальний ремонт будівлі Здолбунівської ЗОШ І-ІІІ ступенів №1  Здолбунівської районної ради Рівненської області в м.Здолбунів по вул.В.Жука,4 (коригування)"</t>
  </si>
  <si>
    <t>0611600</t>
  </si>
  <si>
    <t>"Про зміни до бюджету Здолбунівської міської територіальної громади на 2025 рік"</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</si>
  <si>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</si>
  <si>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</si>
  <si>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</si>
  <si>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</si>
  <si>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</si>
  <si>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</si>
  <si>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</si>
  <si>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</si>
  <si>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</si>
  <si>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</si>
  <si>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</si>
  <si>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</si>
  <si>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</si>
  <si>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</si>
  <si>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</si>
  <si>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Субвенція для ГУНП в Рівненській області для придбання паливно-мастильних матеріалів для поліцейських офіцерів громади</t>
  </si>
  <si>
    <t>Субвенція військовій частині А0224 для закупівлі антен спеціального призначення, мачти та коаксільні кабеля, засоби радіоелектронної боротьби та комплектуючі до них, а також закупівлю послуг з їх технічного обслуговування та ремонту</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</si>
  <si>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</si>
  <si>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</si>
  <si>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</si>
  <si>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</si>
  <si>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</si>
  <si>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</si>
  <si>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2025-2027 роки</t>
  </si>
  <si>
    <t>Рішення міської ради від 20.12.24. № 2516</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</si>
  <si>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</si>
  <si>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</si>
  <si>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</si>
  <si>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</si>
  <si>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</si>
  <si>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</si>
  <si>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Субвенція  18 державній пожежно-рятувальній частині 3 державного пожежно-рятувального загону Головного управління ДСНС України у Рівненській області для виконання  заходів з проведення матеріально-технічного переоснащення оперативно-рятувальної служби цивільного захисту, належного утримання будівлі пожежного депо та для забезпечення необхідних умов праці.</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</si>
  <si>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</si>
  <si>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</si>
  <si>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</si>
  <si>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</si>
  <si>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</si>
  <si>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</si>
  <si>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 xml:space="preserve">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</si>
  <si>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</si>
  <si>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</si>
  <si>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</si>
  <si>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</si>
  <si>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</si>
  <si>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</si>
  <si>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</si>
  <si>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</si>
  <si>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</si>
  <si>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</si>
  <si>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</si>
  <si>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</si>
  <si>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</si>
  <si>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</si>
  <si>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</si>
  <si>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</si>
  <si>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Будівництво-1 об'єктів житлово-комунального господарства</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</si>
  <si>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</si>
  <si>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</si>
  <si>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</si>
  <si>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</si>
  <si>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</si>
  <si>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</si>
  <si>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</si>
  <si>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Програма роботи з обдарованою молоддю Здолбунівської міської територіальної громади на 2025-2027 роки</t>
  </si>
  <si>
    <t>Додаток № 3</t>
  </si>
  <si>
    <t>Додаток № 6</t>
  </si>
  <si>
    <t>Капітальний ремонт будівлі поліклініки Комунального некомерційного підприємства "Здолбунівська центральна міська лікарня" Здолбунівської міської ради Рівненської області, з облаштуванням зовнішнього ліфта, за адресою: Рівненська область, Рівненський район, м.Здолбунів, вул.Степана Бандери,1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</si>
  <si>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</si>
  <si>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</si>
  <si>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 xml:space="preserve"> бюджету Здолбунівської міської територіальної громади на 2025 рік</t>
  </si>
  <si>
    <t>Придбання інвекторного кондиціонера та телевізора в рамках співфінансування проєкту "Лабораторія культурних експерементів "Відчуй Здолбунів"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</si>
  <si>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</si>
  <si>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</si>
  <si>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</si>
  <si>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військовій частині А4638 на закупівлю безпілотних літальних апаратів</t>
  </si>
  <si>
    <t>Субвенція військовій частині А0998 на придбання БПЛА, систем РЕБ, майна зв"язку, приладів нічного бачення та іншого матеріально-технічного забезпечення</t>
  </si>
  <si>
    <t>Субвенція військовій частині А5001 на закупівлю засобів радіоелектронної боротьби</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</si>
  <si>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</si>
  <si>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</si>
  <si>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</si>
  <si>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40б, в м.Здолбунів, Рівненської області</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</si>
  <si>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 в м.Здолбунів, Рівненської області</t>
  </si>
  <si>
    <t>Придбання картингів</t>
  </si>
  <si>
    <t>Прорама підтримки внутрішньо переміщених осіб на 2025-2027 роки</t>
  </si>
  <si>
    <t>0117367</t>
  </si>
  <si>
    <t>Реалізація проектів у рамках Програми відновлення України III</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</si>
  <si>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вул.Шкільна,40б, в м.Здолбунів, Рівненська область</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</si>
  <si>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 в м.Здолбунів, Рівненська область</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</si>
  <si>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 в м.Здолбунів, Рівненської області</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</si>
  <si>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40б в м.Здолбунів, Рівненської області</t>
  </si>
  <si>
    <t>Реалізація проектів у рамках Програми відновлення України III</t>
  </si>
  <si>
    <t>Реконструкція котельні з встановленням когенераційної установки потужністю 600 КВт за адресою: вул.Шкільна, 40б в м.Здолбунів, Рівненської області</t>
  </si>
  <si>
    <t>Реконструкція котельні з встановленням когенераційної установки потужністю 600 КВт за адресою: вул.Шкільна, 40 в м.Здолбунів, Рівненської області</t>
  </si>
  <si>
    <t>Реконструкція котелень з встановленням когенераційних установок потужністю по 600 КВт за адресою: вул.Шкільна, 40б та вул.Шкільна 40 в м.Здолбунів, Рівненської області</t>
  </si>
  <si>
    <t>Придбання тепловізійних прицілів</t>
  </si>
  <si>
    <t>КП Здолбунівське</t>
  </si>
  <si>
    <t>Придбання газонокосарки</t>
  </si>
  <si>
    <t>Придбання самоскиду</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</si>
  <si>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</si>
  <si>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на здійснення переданих видатків у сфері освіти за рахунок коштів освітньої субвенції</t>
  </si>
  <si>
    <t>Реконструкція  котельні з встановленням когенераційної установки (КГУ) за адресою: вул.Шкільна,40, в м.Здолбунів Рівненської області"</t>
  </si>
  <si>
    <t>Реконструкція  котельні з встановленням когенераційної установки (КГУ) за адресою: вул.Шкільна,40Б, в м.Здолбунів Рівненської області"</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</si>
  <si>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</si>
  <si>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Придбання плити електричної</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</si>
  <si>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</si>
  <si>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t>Субвенція для Рівненського районного відділу (з дислокацією у м.Здолбунів Рівненської області) Управління Служби безпеки України в Рівненській області на поточні видатки(придбання паливно-мастильних матеріалів)</t>
  </si>
  <si>
    <t>КП Здолбунівкомуненергія</t>
  </si>
  <si>
    <t>Придбання котлів в котельню по вул.Грушевського,14</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</si>
  <si>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</si>
  <si>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r>
      <t>Будівництво</t>
    </r>
    <r>
      <rPr>
        <b/>
        <vertAlign val="superscript"/>
        <sz val="12"/>
        <color theme="1"/>
        <rFont val="Times New Roman"/>
        <family val="1"/>
        <charset val="204"/>
      </rPr>
      <t>-1</t>
    </r>
    <r>
      <rPr>
        <b/>
        <sz val="12"/>
        <color theme="1"/>
        <rFont val="Times New Roman"/>
        <family val="1"/>
        <charset val="204"/>
      </rPr>
      <t> освітніх установ та закладів</t>
    </r>
  </si>
  <si>
    <t>Субвенція обласному бюджету для ДНЗ "Здолбунівське ВПУЗТ" на придбання комп"ютерної техніки  в кабінет з навчання пілотуванню FPV-дронами</t>
  </si>
  <si>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</si>
  <si>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Субвенція обласному бюджету на виконання Програми розвитку фізичної культури і спорту в Рівненській області на період до 2025 року</t>
  </si>
  <si>
    <t xml:space="preserve"> до  рішення Здолбунівської міської ради</t>
  </si>
  <si>
    <t>від 20 серпня 2025 року № 2814</t>
  </si>
  <si>
    <t>Субвенція  ГУНП в Рівненській області відділенню поліції №6 на закупівлю матеріально-технічних засобів необхідних для поліпшення матеріально-технічної бази тиру у відділенні поліції</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</si>
  <si>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</si>
  <si>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</si>
  <si>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 xml:space="preserve">Субвенція військовій частині ХХХХХ для забезпечення військової частини ХХХХХ на придбання автозапчастин, ремонт-відновлення та технічне обслуговування озброєння, військової та спеціальної техніки, транспортних засобів </t>
  </si>
  <si>
    <t>Субвенція військовій частині ХХХХХ на придбання безпілотних авіаційних комплексів</t>
  </si>
  <si>
    <t>Субвенція військовій частині ХХХХХ для забезпечення військової частини ХХХХХ  на придбання будівельних матеріалів</t>
  </si>
  <si>
    <t>Субвенція військовій частині ХХХХХ для забезпечення військової частини ХХХХХ  на придбання абонентської плати з надання послуг інтернет зв"язку старлінк</t>
  </si>
  <si>
    <t>Субвенція військовій частині ХХХХХ на забезпечення матеріально-технічними засобами</t>
  </si>
  <si>
    <t>Придбання вакуумного пилососу для прибирання листя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</si>
</sst>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7"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b/>
      <vertAlign val="superscript"/>
      <sz val="10"/>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u/>
      <sz val="12"/>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s>
  <cellStyleXfs count="2">
    <xf numFmtId="0" fontId="0" fillId="0" borderId="0"/>
    <xf numFmtId="0" fontId="32" fillId="0" borderId="0"/>
  </cellStyleXfs>
  <cellXfs count="952">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3" fillId="0" borderId="2" xfId="0" applyFont="1" applyFill="1" applyBorder="1" applyAlignment="1">
      <alignment wrapText="1"/>
    </xf>
    <xf numFmtId="3" fontId="2" fillId="2" borderId="1" xfId="0" applyNumberFormat="1" applyFont="1" applyFill="1" applyBorder="1" applyAlignment="1">
      <alignment horizontal="right"/>
    </xf>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3" fillId="0" borderId="1" xfId="0" applyFont="1" applyFill="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Border="1" applyAlignment="1">
      <alignment wrapText="1"/>
    </xf>
    <xf numFmtId="0" fontId="5" fillId="0" borderId="3" xfId="0" applyFont="1" applyFill="1" applyBorder="1" applyAlignment="1">
      <alignment horizontal="center"/>
    </xf>
    <xf numFmtId="0" fontId="33"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9" fontId="2" fillId="0" borderId="17" xfId="0" applyNumberFormat="1" applyFont="1" applyFill="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Fill="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8" fillId="0" borderId="0" xfId="0" applyFont="1" applyFill="1"/>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18" xfId="0" applyFont="1" applyBorder="1" applyAlignment="1">
      <alignment vertical="center" wrapText="1"/>
    </xf>
    <xf numFmtId="0" fontId="10" fillId="0" borderId="1" xfId="0" applyFont="1" applyBorder="1" applyAlignment="1">
      <alignment vertical="center" wrapText="1"/>
    </xf>
    <xf numFmtId="0" fontId="5" fillId="0" borderId="0" xfId="0" applyFont="1" applyBorder="1" applyAlignment="1">
      <alignment horizontal="lef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6" xfId="0" applyNumberFormat="1" applyFont="1" applyFill="1" applyBorder="1" applyAlignment="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4" fontId="6" fillId="2" borderId="1" xfId="0" applyNumberFormat="1" applyFont="1" applyFill="1" applyBorder="1" applyAlignment="1">
      <alignment horizontal="right" vertical="center"/>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4" fontId="2" fillId="2" borderId="20" xfId="0" applyNumberFormat="1" applyFont="1" applyFill="1" applyBorder="1" applyAlignment="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49" fontId="5" fillId="0" borderId="17" xfId="0" applyNumberFormat="1" applyFont="1" applyFill="1" applyBorder="1" applyAlignment="1">
      <alignment horizontal="center" vertical="center"/>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Fill="1" applyBorder="1" applyAlignment="1">
      <alignment horizontal="center" vertical="center"/>
    </xf>
    <xf numFmtId="0" fontId="5" fillId="0" borderId="1" xfId="0" applyFont="1" applyBorder="1" applyAlignment="1">
      <alignment horizontal="center" vertical="center"/>
    </xf>
    <xf numFmtId="0" fontId="31"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0" fontId="1" fillId="0" borderId="18" xfId="0" applyFont="1" applyFill="1" applyBorder="1" applyAlignment="1">
      <alignment horizontal="center" vertical="center" wrapText="1"/>
    </xf>
    <xf numFmtId="4" fontId="23" fillId="0" borderId="0" xfId="0" applyNumberFormat="1" applyFont="1"/>
    <xf numFmtId="4" fontId="2" fillId="2" borderId="1"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pplyProtection="1">
      <alignment horizontal="right"/>
    </xf>
    <xf numFmtId="4" fontId="5" fillId="0" borderId="8" xfId="0" applyNumberFormat="1" applyFont="1" applyFill="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pplyProtection="1">
      <alignment horizontal="right"/>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7" xfId="0" applyFont="1" applyBorder="1" applyAlignment="1">
      <alignment horizontal="left"/>
    </xf>
    <xf numFmtId="4" fontId="1" fillId="0" borderId="53" xfId="0" applyNumberFormat="1" applyFont="1" applyFill="1" applyBorder="1" applyAlignment="1">
      <alignment horizontal="right"/>
    </xf>
    <xf numFmtId="4" fontId="1" fillId="0" borderId="52" xfId="0" applyNumberFormat="1" applyFont="1" applyFill="1" applyBorder="1" applyAlignment="1">
      <alignment horizontal="right"/>
    </xf>
    <xf numFmtId="4" fontId="1" fillId="0" borderId="68" xfId="0" applyNumberFormat="1" applyFont="1" applyFill="1" applyBorder="1" applyAlignment="1">
      <alignment horizontal="right"/>
    </xf>
    <xf numFmtId="0" fontId="1" fillId="0" borderId="41" xfId="0" applyFont="1" applyBorder="1" applyAlignment="1">
      <alignment horizontal="left"/>
    </xf>
    <xf numFmtId="4" fontId="1" fillId="0" borderId="13" xfId="0" applyNumberFormat="1" applyFont="1" applyFill="1" applyBorder="1" applyAlignment="1">
      <alignment horizontal="right"/>
    </xf>
    <xf numFmtId="49" fontId="1" fillId="0" borderId="61" xfId="0" applyNumberFormat="1" applyFont="1" applyFill="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Fill="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38" fillId="0" borderId="18" xfId="0" applyFont="1" applyBorder="1" applyAlignment="1">
      <alignment vertical="top" wrapText="1"/>
    </xf>
    <xf numFmtId="0" fontId="23" fillId="0" borderId="53" xfId="0" applyFont="1" applyFill="1" applyBorder="1" applyAlignment="1">
      <alignment horizontal="center"/>
    </xf>
    <xf numFmtId="0" fontId="23" fillId="0" borderId="62" xfId="0" applyFont="1" applyFill="1" applyBorder="1" applyAlignment="1">
      <alignment horizontal="center"/>
    </xf>
    <xf numFmtId="0" fontId="23" fillId="0" borderId="52" xfId="0" applyFont="1" applyFill="1" applyBorder="1" applyAlignment="1">
      <alignment horizontal="center"/>
    </xf>
    <xf numFmtId="0" fontId="23" fillId="0" borderId="69" xfId="0" applyFont="1" applyFill="1" applyBorder="1" applyAlignment="1">
      <alignment horizontal="center"/>
    </xf>
    <xf numFmtId="0" fontId="23" fillId="0" borderId="67" xfId="0" applyFont="1" applyFill="1" applyBorder="1" applyAlignment="1">
      <alignment horizontal="center"/>
    </xf>
    <xf numFmtId="4" fontId="1" fillId="0" borderId="14" xfId="0" applyNumberFormat="1" applyFont="1" applyFill="1" applyBorder="1" applyAlignment="1">
      <alignment horizontal="right"/>
    </xf>
    <xf numFmtId="4" fontId="1" fillId="0" borderId="67" xfId="0" applyNumberFormat="1" applyFont="1" applyFill="1" applyBorder="1" applyAlignment="1">
      <alignment horizontal="right"/>
    </xf>
    <xf numFmtId="49" fontId="12" fillId="0" borderId="55" xfId="0" applyNumberFormat="1" applyFont="1" applyFill="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70" xfId="0" applyNumberFormat="1" applyFont="1" applyBorder="1"/>
    <xf numFmtId="4" fontId="23" fillId="0" borderId="71" xfId="0" applyNumberFormat="1" applyFont="1" applyBorder="1"/>
    <xf numFmtId="0" fontId="1" fillId="0" borderId="1" xfId="0" applyFont="1" applyBorder="1" applyAlignment="1">
      <alignment vertical="center" wrapText="1"/>
    </xf>
    <xf numFmtId="49" fontId="5" fillId="0" borderId="5" xfId="0" applyNumberFormat="1" applyFont="1" applyFill="1" applyBorder="1" applyAlignment="1">
      <alignment horizontal="center" vertical="center"/>
    </xf>
    <xf numFmtId="4" fontId="2" fillId="2" borderId="1" xfId="0" applyNumberFormat="1" applyFont="1" applyFill="1" applyBorder="1" applyAlignment="1">
      <alignment horizontal="right"/>
    </xf>
    <xf numFmtId="0" fontId="2" fillId="2" borderId="72" xfId="0" applyFont="1" applyFill="1" applyBorder="1" applyAlignment="1">
      <alignment horizontal="center" wrapText="1"/>
    </xf>
    <xf numFmtId="4" fontId="2" fillId="0" borderId="23" xfId="0" applyNumberFormat="1" applyFont="1" applyFill="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Fill="1" applyBorder="1" applyAlignment="1">
      <alignment horizontal="right"/>
    </xf>
    <xf numFmtId="4" fontId="2" fillId="2" borderId="4" xfId="0" applyNumberFormat="1" applyFont="1" applyFill="1" applyBorder="1" applyAlignment="1">
      <alignment horizontal="right"/>
    </xf>
    <xf numFmtId="4" fontId="12" fillId="2" borderId="1" xfId="0" applyNumberFormat="1" applyFont="1" applyFill="1" applyBorder="1" applyAlignment="1">
      <alignment horizontal="right"/>
    </xf>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Fill="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4" fontId="2" fillId="0" borderId="1"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xf>
    <xf numFmtId="1" fontId="2" fillId="0" borderId="0" xfId="0" applyNumberFormat="1" applyFont="1" applyBorder="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4" fontId="5" fillId="0" borderId="1" xfId="0" applyNumberFormat="1" applyFont="1" applyBorder="1" applyAlignment="1">
      <alignment horizontal="center" vertical="center"/>
    </xf>
    <xf numFmtId="49" fontId="5" fillId="0" borderId="42" xfId="0" applyNumberFormat="1" applyFont="1" applyFill="1" applyBorder="1" applyAlignment="1">
      <alignment horizontal="center" vertical="center"/>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2" fillId="0" borderId="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1" fillId="0" borderId="18" xfId="0" applyFont="1" applyFill="1" applyBorder="1" applyAlignment="1">
      <alignment horizontal="center" vertical="center" wrapText="1"/>
    </xf>
    <xf numFmtId="0" fontId="2" fillId="0" borderId="0" xfId="0" applyFont="1"/>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0" fontId="40" fillId="0" borderId="3" xfId="0" applyFont="1" applyFill="1" applyBorder="1" applyAlignment="1">
      <alignment horizontal="center" vertical="center"/>
    </xf>
    <xf numFmtId="0" fontId="40" fillId="0" borderId="1" xfId="0" applyFont="1" applyFill="1" applyBorder="1" applyAlignment="1">
      <alignment horizontal="center" vertical="center"/>
    </xf>
    <xf numFmtId="49" fontId="5" fillId="0" borderId="72"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6"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42"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Fill="1" applyBorder="1" applyAlignment="1">
      <alignment horizontal="center" vertical="center"/>
    </xf>
    <xf numFmtId="4" fontId="2" fillId="0" borderId="5" xfId="0" applyNumberFormat="1" applyFont="1" applyFill="1" applyBorder="1" applyAlignment="1">
      <alignment horizontal="center" vertical="center"/>
    </xf>
    <xf numFmtId="4" fontId="5"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Fill="1" applyBorder="1" applyAlignment="1">
      <alignment horizontal="center" vertical="center"/>
    </xf>
    <xf numFmtId="49" fontId="5" fillId="0" borderId="71"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0" xfId="0" applyFont="1" applyBorder="1" applyAlignment="1">
      <alignment horizontal="left" vertical="center" wrapText="1"/>
    </xf>
    <xf numFmtId="0" fontId="4" fillId="0" borderId="11" xfId="0" applyFont="1" applyBorder="1" applyAlignment="1">
      <alignment vertical="center" wrapText="1"/>
    </xf>
    <xf numFmtId="4" fontId="5" fillId="0" borderId="11" xfId="0" applyNumberFormat="1" applyFont="1" applyFill="1" applyBorder="1" applyAlignment="1">
      <alignment horizontal="center" vertical="center"/>
    </xf>
    <xf numFmtId="4" fontId="2" fillId="0" borderId="11" xfId="0" applyNumberFormat="1" applyFont="1" applyFill="1" applyBorder="1" applyAlignment="1">
      <alignment horizontal="center" vertical="center"/>
    </xf>
    <xf numFmtId="4" fontId="5"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6" fillId="0" borderId="4" xfId="0" applyNumberFormat="1" applyFont="1" applyFill="1" applyBorder="1" applyAlignment="1">
      <alignment horizontal="right" vertical="center"/>
    </xf>
    <xf numFmtId="1" fontId="8" fillId="0" borderId="0" xfId="0" applyNumberFormat="1" applyFont="1" applyFill="1" applyBorder="1"/>
    <xf numFmtId="164" fontId="8" fillId="0" borderId="0" xfId="0" applyNumberFormat="1" applyFont="1" applyFill="1" applyAlignment="1"/>
    <xf numFmtId="4" fontId="2" fillId="2" borderId="4" xfId="0" applyNumberFormat="1" applyFont="1" applyFill="1" applyBorder="1" applyAlignment="1">
      <alignment horizontal="right" vertical="center"/>
    </xf>
    <xf numFmtId="4" fontId="1" fillId="0" borderId="55" xfId="0" applyNumberFormat="1" applyFont="1" applyFill="1" applyBorder="1" applyAlignment="1">
      <alignment horizontal="right"/>
    </xf>
    <xf numFmtId="4" fontId="1" fillId="0" borderId="15" xfId="0" applyNumberFormat="1" applyFont="1" applyFill="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pplyProtection="1">
      <alignment horizontal="right" vertical="center"/>
    </xf>
    <xf numFmtId="4" fontId="2" fillId="0" borderId="50" xfId="0" applyNumberFormat="1" applyFont="1" applyFill="1" applyBorder="1" applyAlignment="1">
      <alignment horizontal="right" vertical="center"/>
    </xf>
    <xf numFmtId="3" fontId="2" fillId="0" borderId="49" xfId="0" applyNumberFormat="1" applyFont="1" applyFill="1" applyBorder="1" applyAlignment="1">
      <alignment horizontal="right"/>
    </xf>
    <xf numFmtId="3" fontId="2" fillId="0" borderId="74" xfId="0" applyNumberFormat="1" applyFont="1" applyFill="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4" fontId="2" fillId="0" borderId="5" xfId="0" applyNumberFormat="1" applyFont="1" applyBorder="1" applyAlignment="1">
      <alignment horizontal="center" vertical="center"/>
    </xf>
    <xf numFmtId="0" fontId="2" fillId="0" borderId="0" xfId="0" applyFont="1" applyFill="1" applyAlignment="1">
      <alignment vertical="center"/>
    </xf>
    <xf numFmtId="4" fontId="1" fillId="0" borderId="14"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8" fillId="0" borderId="0" xfId="0" applyFont="1" applyFill="1" applyAlignment="1">
      <alignment vertical="center"/>
    </xf>
    <xf numFmtId="49" fontId="12" fillId="0" borderId="17" xfId="0" applyNumberFormat="1" applyFont="1" applyFill="1" applyBorder="1" applyAlignment="1">
      <alignment horizontal="center" vertical="center" wrapText="1"/>
    </xf>
    <xf numFmtId="49" fontId="4" fillId="0" borderId="8" xfId="0" applyNumberFormat="1" applyFont="1" applyBorder="1" applyAlignment="1">
      <alignment horizontal="center" vertical="center"/>
    </xf>
    <xf numFmtId="0" fontId="4" fillId="0" borderId="5" xfId="0" applyFont="1" applyBorder="1" applyAlignment="1">
      <alignment horizontal="left" wrapText="1"/>
    </xf>
    <xf numFmtId="4" fontId="2" fillId="0" borderId="11" xfId="0" applyNumberFormat="1" applyFont="1" applyBorder="1" applyAlignment="1">
      <alignment horizontal="center" vertical="center"/>
    </xf>
    <xf numFmtId="4" fontId="2" fillId="0" borderId="12" xfId="0" applyNumberFormat="1" applyFont="1" applyBorder="1" applyAlignment="1">
      <alignment horizontal="center" vertical="center"/>
    </xf>
    <xf numFmtId="49" fontId="13" fillId="0" borderId="42"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Fill="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Fill="1" applyBorder="1" applyAlignment="1">
      <alignment horizontal="center"/>
    </xf>
    <xf numFmtId="4" fontId="12" fillId="0" borderId="15" xfId="0" applyNumberFormat="1" applyFont="1" applyFill="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0" fontId="2" fillId="0" borderId="20" xfId="0" applyFont="1" applyBorder="1" applyAlignment="1">
      <alignment vertical="top" wrapText="1"/>
    </xf>
    <xf numFmtId="4" fontId="10" fillId="0" borderId="6" xfId="0" applyNumberFormat="1" applyFont="1" applyFill="1" applyBorder="1"/>
    <xf numFmtId="0" fontId="1" fillId="0" borderId="0" xfId="0" applyFont="1" applyAlignment="1">
      <alignment horizontal="center"/>
    </xf>
    <xf numFmtId="0" fontId="10" fillId="0" borderId="3" xfId="0" applyFont="1" applyFill="1" applyBorder="1" applyAlignment="1">
      <alignment horizontal="center" vertical="center"/>
    </xf>
    <xf numFmtId="0" fontId="1" fillId="0" borderId="1" xfId="0" applyFont="1" applyBorder="1" applyAlignment="1">
      <alignment horizontal="left" wrapText="1"/>
    </xf>
    <xf numFmtId="4" fontId="1" fillId="0" borderId="69" xfId="0" applyNumberFormat="1" applyFont="1" applyFill="1" applyBorder="1" applyAlignment="1">
      <alignment horizontal="right"/>
    </xf>
    <xf numFmtId="4" fontId="1" fillId="0" borderId="45" xfId="0" applyNumberFormat="1" applyFont="1" applyFill="1" applyBorder="1" applyAlignment="1">
      <alignment horizontal="right"/>
    </xf>
    <xf numFmtId="49" fontId="1" fillId="0" borderId="30" xfId="0" applyNumberFormat="1" applyFont="1" applyFill="1" applyBorder="1" applyAlignment="1">
      <alignment horizontal="center" vertical="center"/>
    </xf>
    <xf numFmtId="49" fontId="10" fillId="0" borderId="32" xfId="0" applyNumberFormat="1" applyFont="1" applyFill="1" applyBorder="1" applyAlignment="1">
      <alignment horizontal="center" vertical="center"/>
    </xf>
    <xf numFmtId="49" fontId="10" fillId="0" borderId="8" xfId="0" applyNumberFormat="1" applyFont="1" applyBorder="1" applyAlignment="1">
      <alignment horizontal="center" vertical="center"/>
    </xf>
    <xf numFmtId="0" fontId="41" fillId="0" borderId="22" xfId="0" applyFont="1" applyBorder="1" applyAlignment="1">
      <alignment horizontal="left" vertical="top" wrapText="1"/>
    </xf>
    <xf numFmtId="4" fontId="10" fillId="0" borderId="32" xfId="0" applyNumberFormat="1" applyFont="1" applyFill="1" applyBorder="1"/>
    <xf numFmtId="4" fontId="10" fillId="0" borderId="5" xfId="0" applyNumberFormat="1" applyFont="1" applyFill="1" applyBorder="1"/>
    <xf numFmtId="4" fontId="10" fillId="0" borderId="8" xfId="0" applyNumberFormat="1" applyFont="1" applyFill="1" applyBorder="1"/>
    <xf numFmtId="4" fontId="1" fillId="0" borderId="38" xfId="0" applyNumberFormat="1" applyFont="1" applyFill="1" applyBorder="1"/>
    <xf numFmtId="3" fontId="10" fillId="0" borderId="0" xfId="0" applyNumberFormat="1" applyFont="1"/>
    <xf numFmtId="4" fontId="10" fillId="0" borderId="0" xfId="0" applyNumberFormat="1" applyFont="1"/>
    <xf numFmtId="49" fontId="1" fillId="0" borderId="31"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7" xfId="0" applyNumberFormat="1" applyFont="1" applyBorder="1" applyAlignment="1">
      <alignment horizontal="center" vertical="center"/>
    </xf>
    <xf numFmtId="0" fontId="41" fillId="0" borderId="18" xfId="0" applyFont="1" applyBorder="1" applyAlignment="1">
      <alignment horizontal="left" wrapText="1"/>
    </xf>
    <xf numFmtId="4" fontId="10" fillId="0" borderId="3" xfId="0" applyNumberFormat="1" applyFont="1" applyFill="1" applyBorder="1"/>
    <xf numFmtId="4" fontId="10" fillId="0" borderId="1" xfId="0" applyNumberFormat="1" applyFont="1" applyFill="1" applyBorder="1"/>
    <xf numFmtId="4" fontId="10" fillId="0" borderId="7" xfId="0" applyNumberFormat="1" applyFont="1" applyFill="1" applyBorder="1"/>
    <xf numFmtId="4" fontId="1" fillId="0" borderId="26" xfId="0" applyNumberFormat="1" applyFont="1" applyFill="1" applyBorder="1"/>
    <xf numFmtId="49" fontId="1" fillId="0" borderId="3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1" fillId="0" borderId="18" xfId="0" applyFont="1" applyBorder="1" applyAlignment="1">
      <alignment vertical="top" wrapText="1"/>
    </xf>
    <xf numFmtId="4" fontId="10" fillId="0" borderId="18" xfId="0" applyNumberFormat="1" applyFont="1" applyFill="1" applyBorder="1"/>
    <xf numFmtId="4" fontId="29" fillId="0" borderId="4" xfId="0" applyNumberFormat="1" applyFont="1" applyFill="1" applyBorder="1"/>
    <xf numFmtId="0" fontId="41" fillId="0" borderId="0" xfId="0" applyFont="1" applyBorder="1" applyAlignment="1">
      <alignment vertical="top" wrapText="1"/>
    </xf>
    <xf numFmtId="4" fontId="10" fillId="0" borderId="3" xfId="0" applyNumberFormat="1" applyFont="1" applyFill="1" applyBorder="1" applyAlignment="1">
      <alignment vertical="center"/>
    </xf>
    <xf numFmtId="4" fontId="10" fillId="0" borderId="7" xfId="0" applyNumberFormat="1" applyFont="1" applyFill="1" applyBorder="1" applyAlignment="1">
      <alignment vertical="center"/>
    </xf>
    <xf numFmtId="4" fontId="10" fillId="0" borderId="1" xfId="0" applyNumberFormat="1" applyFont="1" applyFill="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Fill="1" applyBorder="1" applyAlignment="1">
      <alignment vertical="center"/>
    </xf>
    <xf numFmtId="4" fontId="29" fillId="0" borderId="4" xfId="0" applyNumberFormat="1" applyFont="1" applyFill="1" applyBorder="1" applyAlignment="1">
      <alignment vertical="center"/>
    </xf>
    <xf numFmtId="4" fontId="10" fillId="0" borderId="3" xfId="0" applyNumberFormat="1" applyFont="1" applyFill="1" applyBorder="1" applyAlignment="1">
      <alignment horizontal="center" vertical="center"/>
    </xf>
    <xf numFmtId="4" fontId="10" fillId="0" borderId="7"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xf>
    <xf numFmtId="4" fontId="10" fillId="0" borderId="4" xfId="0" applyNumberFormat="1" applyFont="1" applyFill="1" applyBorder="1" applyAlignment="1">
      <alignment horizontal="center" vertical="center"/>
    </xf>
    <xf numFmtId="4" fontId="1" fillId="0" borderId="26" xfId="0" applyNumberFormat="1" applyFont="1" applyFill="1" applyBorder="1" applyAlignment="1">
      <alignment vertical="center"/>
    </xf>
    <xf numFmtId="4" fontId="10" fillId="0" borderId="22" xfId="0" applyNumberFormat="1" applyFont="1" applyFill="1" applyBorder="1"/>
    <xf numFmtId="49" fontId="1" fillId="0" borderId="7" xfId="0" applyNumberFormat="1" applyFont="1" applyBorder="1" applyAlignment="1">
      <alignment horizontal="center" vertical="center"/>
    </xf>
    <xf numFmtId="0" fontId="42" fillId="0" borderId="18" xfId="0" applyFont="1" applyBorder="1" applyAlignment="1">
      <alignment horizontal="left" wrapText="1"/>
    </xf>
    <xf numFmtId="4" fontId="1" fillId="0" borderId="3" xfId="0" applyNumberFormat="1" applyFont="1" applyFill="1" applyBorder="1"/>
    <xf numFmtId="4" fontId="1" fillId="0" borderId="1" xfId="0" applyNumberFormat="1" applyFont="1" applyFill="1" applyBorder="1"/>
    <xf numFmtId="3" fontId="1" fillId="0" borderId="0" xfId="0" applyNumberFormat="1" applyFont="1"/>
    <xf numFmtId="49" fontId="43" fillId="0" borderId="31" xfId="0" applyNumberFormat="1" applyFont="1" applyFill="1" applyBorder="1" applyAlignment="1">
      <alignment horizontal="center" vertical="center"/>
    </xf>
    <xf numFmtId="49" fontId="29" fillId="0" borderId="3" xfId="0" applyNumberFormat="1" applyFont="1" applyFill="1" applyBorder="1" applyAlignment="1">
      <alignment horizontal="center" vertical="center"/>
    </xf>
    <xf numFmtId="49" fontId="29" fillId="0" borderId="7" xfId="0" applyNumberFormat="1" applyFont="1" applyBorder="1" applyAlignment="1">
      <alignment horizontal="center" vertical="center"/>
    </xf>
    <xf numFmtId="0" fontId="44" fillId="0" borderId="18" xfId="0" applyFont="1" applyBorder="1" applyAlignment="1">
      <alignment horizontal="left" wrapText="1"/>
    </xf>
    <xf numFmtId="4" fontId="29" fillId="0" borderId="3" xfId="0" applyNumberFormat="1" applyFont="1" applyFill="1" applyBorder="1"/>
    <xf numFmtId="4" fontId="29" fillId="0" borderId="18" xfId="0" applyNumberFormat="1" applyFont="1" applyFill="1" applyBorder="1"/>
    <xf numFmtId="4" fontId="29" fillId="0" borderId="1" xfId="0" applyNumberFormat="1" applyFont="1" applyFill="1" applyBorder="1"/>
    <xf numFmtId="4" fontId="29" fillId="0" borderId="7" xfId="0" applyNumberFormat="1" applyFont="1" applyFill="1" applyBorder="1"/>
    <xf numFmtId="4" fontId="29" fillId="0" borderId="26" xfId="0" applyNumberFormat="1" applyFont="1" applyFill="1" applyBorder="1"/>
    <xf numFmtId="0" fontId="29" fillId="0" borderId="0" xfId="0" applyFont="1"/>
    <xf numFmtId="0" fontId="41" fillId="0" borderId="18" xfId="0" applyFont="1" applyBorder="1" applyAlignment="1">
      <alignment horizontal="left" vertical="center" wrapText="1"/>
    </xf>
    <xf numFmtId="4" fontId="10" fillId="0" borderId="3" xfId="0" applyNumberFormat="1" applyFont="1" applyFill="1" applyBorder="1" applyAlignment="1">
      <alignment horizontal="right"/>
    </xf>
    <xf numFmtId="4" fontId="10" fillId="0" borderId="1" xfId="0" applyNumberFormat="1" applyFont="1" applyFill="1" applyBorder="1" applyAlignment="1">
      <alignment horizontal="right"/>
    </xf>
    <xf numFmtId="4" fontId="10" fillId="0" borderId="4" xfId="0" applyNumberFormat="1" applyFont="1" applyFill="1" applyBorder="1" applyAlignment="1">
      <alignment horizontal="right"/>
    </xf>
    <xf numFmtId="4" fontId="29" fillId="0" borderId="32" xfId="0" applyNumberFormat="1" applyFont="1" applyFill="1" applyBorder="1"/>
    <xf numFmtId="4" fontId="29" fillId="0" borderId="5" xfId="0" applyNumberFormat="1" applyFont="1" applyFill="1" applyBorder="1"/>
    <xf numFmtId="4" fontId="29" fillId="0" borderId="6" xfId="0" applyNumberFormat="1" applyFont="1" applyFill="1" applyBorder="1"/>
    <xf numFmtId="4" fontId="1" fillId="0" borderId="31" xfId="0" applyNumberFormat="1" applyFont="1" applyFill="1" applyBorder="1"/>
    <xf numFmtId="49" fontId="10" fillId="0" borderId="1" xfId="0" applyNumberFormat="1" applyFont="1" applyBorder="1" applyAlignment="1">
      <alignment horizontal="center" vertical="center"/>
    </xf>
    <xf numFmtId="4" fontId="40" fillId="0" borderId="7" xfId="0" applyNumberFormat="1" applyFont="1" applyFill="1" applyBorder="1"/>
    <xf numFmtId="165" fontId="10" fillId="0" borderId="1" xfId="0" applyNumberFormat="1" applyFont="1" applyFill="1" applyBorder="1" applyAlignment="1">
      <alignment horizontal="right"/>
    </xf>
    <xf numFmtId="0" fontId="10" fillId="0" borderId="0" xfId="0" applyFont="1" applyFill="1"/>
    <xf numFmtId="49" fontId="1" fillId="0" borderId="48" xfId="0" applyNumberFormat="1" applyFont="1" applyFill="1" applyBorder="1" applyAlignment="1">
      <alignment horizontal="center" vertical="center"/>
    </xf>
    <xf numFmtId="0" fontId="10" fillId="0" borderId="27" xfId="0" applyFont="1" applyFill="1" applyBorder="1" applyAlignment="1">
      <alignment horizontal="center" vertical="center"/>
    </xf>
    <xf numFmtId="49" fontId="10" fillId="0" borderId="20" xfId="0" applyNumberFormat="1" applyFont="1" applyBorder="1" applyAlignment="1">
      <alignment horizontal="center" vertical="center"/>
    </xf>
    <xf numFmtId="0" fontId="41" fillId="0" borderId="75" xfId="0" applyFont="1" applyBorder="1" applyAlignment="1">
      <alignment wrapText="1"/>
    </xf>
    <xf numFmtId="4" fontId="10" fillId="0" borderId="27" xfId="0" applyNumberFormat="1" applyFont="1" applyFill="1" applyBorder="1"/>
    <xf numFmtId="4" fontId="10" fillId="0" borderId="28" xfId="0" applyNumberFormat="1" applyFont="1" applyFill="1" applyBorder="1"/>
    <xf numFmtId="4" fontId="10" fillId="0" borderId="65" xfId="0" applyNumberFormat="1" applyFont="1" applyFill="1" applyBorder="1"/>
    <xf numFmtId="4" fontId="1" fillId="0" borderId="48" xfId="0" applyNumberFormat="1" applyFont="1" applyFill="1" applyBorder="1"/>
    <xf numFmtId="49" fontId="1" fillId="0" borderId="55" xfId="0"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2" fillId="2" borderId="15" xfId="0" applyFont="1" applyFill="1" applyBorder="1" applyAlignment="1">
      <alignment vertical="top" wrapText="1"/>
    </xf>
    <xf numFmtId="4" fontId="1" fillId="0" borderId="13" xfId="0" applyNumberFormat="1" applyFont="1" applyFill="1" applyBorder="1"/>
    <xf numFmtId="4" fontId="1" fillId="0" borderId="25" xfId="0" applyNumberFormat="1" applyFont="1" applyFill="1" applyBorder="1"/>
    <xf numFmtId="4" fontId="1" fillId="0" borderId="45" xfId="0" applyNumberFormat="1" applyFont="1" applyFill="1" applyBorder="1"/>
    <xf numFmtId="4" fontId="1" fillId="0" borderId="36" xfId="0" applyNumberFormat="1" applyFont="1" applyFill="1" applyBorder="1"/>
    <xf numFmtId="0" fontId="42" fillId="2" borderId="41" xfId="0" applyFont="1" applyFill="1" applyBorder="1" applyAlignment="1">
      <alignment vertical="top" wrapText="1"/>
    </xf>
    <xf numFmtId="4" fontId="1" fillId="0" borderId="14" xfId="0" applyNumberFormat="1" applyFont="1" applyFill="1" applyBorder="1"/>
    <xf numFmtId="4" fontId="1" fillId="0" borderId="41" xfId="0" applyNumberFormat="1" applyFont="1" applyFill="1" applyBorder="1"/>
    <xf numFmtId="4" fontId="1" fillId="0" borderId="15" xfId="0" applyNumberFormat="1" applyFont="1" applyFill="1" applyBorder="1"/>
    <xf numFmtId="49" fontId="1" fillId="0" borderId="30" xfId="0" applyNumberFormat="1" applyFont="1" applyFill="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1" fillId="0" borderId="68" xfId="0" applyFont="1" applyBorder="1" applyAlignment="1">
      <alignment vertical="top" wrapText="1"/>
    </xf>
    <xf numFmtId="4" fontId="10" fillId="0" borderId="38" xfId="0" applyNumberFormat="1" applyFont="1" applyFill="1" applyBorder="1"/>
    <xf numFmtId="4" fontId="1" fillId="0" borderId="30" xfId="0" applyNumberFormat="1" applyFont="1" applyFill="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Fill="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3" fillId="0" borderId="31" xfId="0" applyNumberFormat="1" applyFont="1" applyFill="1" applyBorder="1"/>
    <xf numFmtId="0" fontId="41" fillId="0" borderId="4" xfId="0" applyFont="1" applyBorder="1" applyAlignment="1">
      <alignment vertical="top" wrapText="1"/>
    </xf>
    <xf numFmtId="4" fontId="10" fillId="0" borderId="31" xfId="0" applyNumberFormat="1" applyFont="1" applyFill="1" applyBorder="1"/>
    <xf numFmtId="4" fontId="1" fillId="0" borderId="17" xfId="0" applyNumberFormat="1" applyFont="1" applyFill="1" applyBorder="1"/>
    <xf numFmtId="0" fontId="43" fillId="0" borderId="0" xfId="0" applyFont="1"/>
    <xf numFmtId="4" fontId="10" fillId="0" borderId="2" xfId="0" applyNumberFormat="1" applyFont="1" applyFill="1" applyBorder="1"/>
    <xf numFmtId="4" fontId="10" fillId="0" borderId="17" xfId="0" applyNumberFormat="1" applyFont="1" applyFill="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Fill="1" applyBorder="1"/>
    <xf numFmtId="4" fontId="10" fillId="0" borderId="21" xfId="0" applyNumberFormat="1" applyFont="1" applyFill="1" applyBorder="1"/>
    <xf numFmtId="4" fontId="43" fillId="0" borderId="1" xfId="0" applyNumberFormat="1" applyFont="1" applyFill="1" applyBorder="1"/>
    <xf numFmtId="4" fontId="43" fillId="0" borderId="4" xfId="0" applyNumberFormat="1" applyFont="1" applyFill="1" applyBorder="1"/>
    <xf numFmtId="4" fontId="43" fillId="0" borderId="3" xfId="0" applyNumberFormat="1" applyFont="1" applyFill="1" applyBorder="1"/>
    <xf numFmtId="4" fontId="43" fillId="0" borderId="7" xfId="0" applyNumberFormat="1" applyFont="1" applyFill="1" applyBorder="1"/>
    <xf numFmtId="4" fontId="29" fillId="0" borderId="31" xfId="0" applyNumberFormat="1" applyFont="1" applyFill="1" applyBorder="1"/>
    <xf numFmtId="4" fontId="10" fillId="0" borderId="3" xfId="0" applyNumberFormat="1" applyFont="1" applyFill="1" applyBorder="1" applyAlignment="1"/>
    <xf numFmtId="4" fontId="10" fillId="0" borderId="7" xfId="0" applyNumberFormat="1" applyFont="1" applyFill="1" applyBorder="1" applyAlignment="1"/>
    <xf numFmtId="4" fontId="10" fillId="0" borderId="1" xfId="0" applyNumberFormat="1" applyFont="1" applyFill="1" applyBorder="1" applyAlignment="1"/>
    <xf numFmtId="4" fontId="10" fillId="0" borderId="4" xfId="0" applyNumberFormat="1" applyFont="1" applyFill="1" applyBorder="1" applyAlignment="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1" fillId="0" borderId="12" xfId="0" applyFont="1" applyBorder="1" applyAlignment="1">
      <alignment vertical="top" wrapText="1"/>
    </xf>
    <xf numFmtId="4" fontId="1" fillId="0" borderId="20" xfId="0" applyNumberFormat="1" applyFont="1" applyFill="1" applyBorder="1"/>
    <xf numFmtId="4" fontId="1" fillId="0" borderId="21" xfId="0" applyNumberFormat="1" applyFont="1" applyFill="1" applyBorder="1"/>
    <xf numFmtId="4" fontId="1" fillId="0" borderId="27" xfId="0" applyNumberFormat="1" applyFont="1" applyFill="1" applyBorder="1"/>
    <xf numFmtId="4" fontId="1" fillId="0" borderId="28" xfId="0" applyNumberFormat="1" applyFont="1" applyFill="1" applyBorder="1"/>
    <xf numFmtId="0" fontId="1" fillId="0" borderId="36" xfId="0" applyFont="1" applyFill="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2" fillId="0" borderId="41" xfId="0" applyFont="1" applyBorder="1" applyAlignment="1">
      <alignment vertical="top" wrapText="1"/>
    </xf>
    <xf numFmtId="0" fontId="1" fillId="0" borderId="61" xfId="0" applyFont="1" applyFill="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1" fillId="0" borderId="22" xfId="0" applyFont="1" applyBorder="1" applyAlignment="1">
      <alignment vertical="top" wrapText="1"/>
    </xf>
    <xf numFmtId="0" fontId="1" fillId="0" borderId="48" xfId="0" applyFont="1" applyFill="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Fill="1" applyBorder="1"/>
    <xf numFmtId="0" fontId="41" fillId="2" borderId="19" xfId="0" applyFont="1" applyFill="1" applyBorder="1" applyAlignment="1">
      <alignment vertical="top" wrapText="1"/>
    </xf>
    <xf numFmtId="4" fontId="10" fillId="0" borderId="35" xfId="0" applyNumberFormat="1" applyFont="1" applyFill="1" applyBorder="1"/>
    <xf numFmtId="4" fontId="10" fillId="0" borderId="11" xfId="0" applyNumberFormat="1" applyFont="1" applyFill="1" applyBorder="1"/>
    <xf numFmtId="4" fontId="10" fillId="0" borderId="12" xfId="0" applyNumberFormat="1" applyFont="1" applyFill="1" applyBorder="1"/>
    <xf numFmtId="4" fontId="10" fillId="0" borderId="39" xfId="0" applyNumberFormat="1" applyFont="1" applyFill="1" applyBorder="1"/>
    <xf numFmtId="4" fontId="10" fillId="0" borderId="49" xfId="0" applyNumberFormat="1" applyFont="1" applyFill="1" applyBorder="1"/>
    <xf numFmtId="4" fontId="10" fillId="0" borderId="50" xfId="0" applyNumberFormat="1" applyFont="1" applyFill="1" applyBorder="1"/>
    <xf numFmtId="4" fontId="1" fillId="0" borderId="33" xfId="0" applyNumberFormat="1" applyFont="1" applyFill="1" applyBorder="1"/>
    <xf numFmtId="0" fontId="10" fillId="0" borderId="36" xfId="0" applyFont="1" applyFill="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2" fillId="0" borderId="41" xfId="0" applyFont="1" applyBorder="1"/>
    <xf numFmtId="4" fontId="1" fillId="0" borderId="51" xfId="0" applyNumberFormat="1" applyFont="1" applyFill="1" applyBorder="1"/>
    <xf numFmtId="49" fontId="1" fillId="0" borderId="13" xfId="0" applyNumberFormat="1" applyFont="1" applyBorder="1" applyAlignment="1">
      <alignment horizontal="center"/>
    </xf>
    <xf numFmtId="0" fontId="10" fillId="0" borderId="14" xfId="0" applyFont="1" applyBorder="1" applyAlignment="1">
      <alignment horizontal="center"/>
    </xf>
    <xf numFmtId="0" fontId="1" fillId="0" borderId="14" xfId="0" applyFont="1" applyBorder="1" applyAlignment="1">
      <alignment horizontal="left"/>
    </xf>
    <xf numFmtId="0" fontId="1" fillId="0" borderId="14" xfId="0" applyFont="1" applyBorder="1" applyAlignment="1">
      <alignment horizontal="center" vertical="center" wrapText="1"/>
    </xf>
    <xf numFmtId="4" fontId="1" fillId="0" borderId="14" xfId="0" applyNumberFormat="1" applyFont="1" applyFill="1" applyBorder="1" applyAlignment="1">
      <alignment vertical="center" wrapText="1"/>
    </xf>
    <xf numFmtId="0" fontId="1" fillId="0" borderId="15" xfId="0" applyFont="1" applyBorder="1" applyAlignment="1">
      <alignment horizontal="center" vertical="center" wrapText="1"/>
    </xf>
    <xf numFmtId="4" fontId="1" fillId="0" borderId="14" xfId="0" applyNumberFormat="1" applyFont="1" applyFill="1" applyBorder="1" applyAlignment="1">
      <alignment horizontal="right" vertical="center" wrapText="1"/>
    </xf>
    <xf numFmtId="49" fontId="1" fillId="0" borderId="32"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4" fontId="10" fillId="0" borderId="5" xfId="0" applyNumberFormat="1" applyFont="1" applyFill="1" applyBorder="1" applyAlignment="1">
      <alignment horizontal="right" vertical="center" wrapText="1"/>
    </xf>
    <xf numFmtId="49" fontId="10" fillId="0" borderId="1" xfId="0" applyNumberFormat="1" applyFont="1" applyFill="1" applyBorder="1" applyAlignment="1">
      <alignment horizontal="center" vertical="center"/>
    </xf>
    <xf numFmtId="0" fontId="10" fillId="0" borderId="5" xfId="0" applyFont="1" applyBorder="1" applyAlignment="1">
      <alignment horizontal="left" vertical="center" wrapText="1"/>
    </xf>
    <xf numFmtId="0" fontId="43" fillId="0" borderId="1" xfId="0" applyFont="1" applyFill="1" applyBorder="1" applyAlignment="1">
      <alignment horizontal="left" wrapText="1"/>
    </xf>
    <xf numFmtId="4" fontId="1" fillId="0" borderId="1" xfId="0" applyNumberFormat="1" applyFont="1" applyFill="1" applyBorder="1" applyAlignment="1">
      <alignment horizontal="right" vertical="center" wrapText="1"/>
    </xf>
    <xf numFmtId="0" fontId="29" fillId="0" borderId="4" xfId="0" applyFont="1" applyFill="1" applyBorder="1" applyAlignment="1">
      <alignment wrapText="1"/>
    </xf>
    <xf numFmtId="0" fontId="43" fillId="0" borderId="1" xfId="0" applyFont="1" applyFill="1" applyBorder="1" applyAlignment="1">
      <alignment vertical="center"/>
    </xf>
    <xf numFmtId="49" fontId="43" fillId="0" borderId="1" xfId="0" applyNumberFormat="1" applyFont="1" applyFill="1" applyBorder="1" applyAlignment="1">
      <alignment vertical="center"/>
    </xf>
    <xf numFmtId="0" fontId="29" fillId="0" borderId="1" xfId="0" applyFont="1" applyFill="1" applyBorder="1" applyAlignment="1">
      <alignment vertical="center" wrapText="1"/>
    </xf>
    <xf numFmtId="0" fontId="10" fillId="0" borderId="1" xfId="0" applyFont="1" applyFill="1" applyBorder="1" applyAlignment="1">
      <alignment horizontal="left" wrapText="1"/>
    </xf>
    <xf numFmtId="4" fontId="29" fillId="0" borderId="1" xfId="0" applyNumberFormat="1" applyFont="1" applyFill="1" applyBorder="1" applyAlignment="1">
      <alignment horizontal="right" vertical="center" wrapText="1"/>
    </xf>
    <xf numFmtId="0" fontId="43" fillId="0" borderId="4" xfId="0" applyFont="1" applyFill="1" applyBorder="1" applyAlignment="1">
      <alignment wrapText="1"/>
    </xf>
    <xf numFmtId="0" fontId="10" fillId="0" borderId="1" xfId="0" applyFont="1" applyFill="1" applyBorder="1" applyAlignment="1">
      <alignment horizontal="center" wrapText="1"/>
    </xf>
    <xf numFmtId="4" fontId="10" fillId="0" borderId="1" xfId="0" applyNumberFormat="1" applyFont="1" applyFill="1" applyBorder="1" applyAlignment="1">
      <alignment horizontal="right" vertical="center" wrapText="1"/>
    </xf>
    <xf numFmtId="0" fontId="10" fillId="0" borderId="4" xfId="0" applyFont="1" applyFill="1" applyBorder="1" applyAlignment="1">
      <alignment wrapText="1"/>
    </xf>
    <xf numFmtId="0" fontId="10" fillId="0" borderId="1" xfId="0" applyFont="1" applyFill="1" applyBorder="1" applyAlignment="1">
      <alignment horizontal="right" wrapText="1"/>
    </xf>
    <xf numFmtId="49" fontId="1" fillId="0" borderId="27" xfId="0" applyNumberFormat="1" applyFont="1" applyFill="1" applyBorder="1" applyAlignment="1">
      <alignment horizontal="center" vertical="center"/>
    </xf>
    <xf numFmtId="0" fontId="43" fillId="0" borderId="20" xfId="0" applyFont="1" applyFill="1" applyBorder="1" applyAlignment="1">
      <alignment vertical="center"/>
    </xf>
    <xf numFmtId="49" fontId="43" fillId="0" borderId="20" xfId="0" applyNumberFormat="1" applyFont="1" applyFill="1" applyBorder="1" applyAlignment="1">
      <alignment vertical="center"/>
    </xf>
    <xf numFmtId="0" fontId="29" fillId="0" borderId="20" xfId="0" applyFont="1" applyFill="1" applyBorder="1" applyAlignment="1">
      <alignment vertical="center" wrapText="1"/>
    </xf>
    <xf numFmtId="0" fontId="10" fillId="0" borderId="20" xfId="0" applyFont="1" applyFill="1" applyBorder="1" applyAlignment="1">
      <alignment horizontal="left" wrapText="1"/>
    </xf>
    <xf numFmtId="0" fontId="10" fillId="0" borderId="20" xfId="0" applyFont="1" applyFill="1" applyBorder="1" applyAlignment="1">
      <alignment horizontal="center" wrapText="1"/>
    </xf>
    <xf numFmtId="0" fontId="10" fillId="0" borderId="20" xfId="0" applyFont="1" applyFill="1" applyBorder="1" applyAlignment="1">
      <alignment horizontal="right" wrapText="1"/>
    </xf>
    <xf numFmtId="4" fontId="10" fillId="0" borderId="20" xfId="0" applyNumberFormat="1" applyFont="1" applyFill="1" applyBorder="1" applyAlignment="1">
      <alignment horizontal="right" vertical="center" wrapText="1"/>
    </xf>
    <xf numFmtId="0" fontId="10" fillId="0" borderId="21" xfId="0" applyFont="1" applyFill="1" applyBorder="1" applyAlignment="1">
      <alignment wrapText="1"/>
    </xf>
    <xf numFmtId="0" fontId="10" fillId="0" borderId="1" xfId="0" applyFont="1" applyBorder="1" applyAlignment="1">
      <alignment horizontal="left" wrapText="1"/>
    </xf>
    <xf numFmtId="0" fontId="10" fillId="0" borderId="1" xfId="0" applyFont="1" applyBorder="1" applyAlignment="1">
      <alignment horizontal="center" wrapText="1"/>
    </xf>
    <xf numFmtId="0" fontId="10" fillId="0" borderId="1" xfId="0" applyFont="1" applyBorder="1" applyAlignment="1">
      <alignment horizontal="right"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wrapText="1"/>
    </xf>
    <xf numFmtId="0" fontId="1" fillId="0" borderId="4" xfId="0" applyFont="1" applyFill="1" applyBorder="1" applyAlignment="1">
      <alignment wrapText="1"/>
    </xf>
    <xf numFmtId="0" fontId="1" fillId="0" borderId="0" xfId="0" applyFont="1" applyFill="1"/>
    <xf numFmtId="49" fontId="1" fillId="0" borderId="73" xfId="0" applyNumberFormat="1" applyFont="1" applyFill="1" applyBorder="1" applyAlignment="1">
      <alignment horizontal="center" vertical="center"/>
    </xf>
    <xf numFmtId="0" fontId="1" fillId="0" borderId="20" xfId="0" applyFont="1" applyFill="1" applyBorder="1" applyAlignment="1">
      <alignment horizontal="center" vertical="center"/>
    </xf>
    <xf numFmtId="49" fontId="1" fillId="0" borderId="28" xfId="0" applyNumberFormat="1" applyFont="1" applyBorder="1" applyAlignment="1">
      <alignment horizontal="center" vertical="center"/>
    </xf>
    <xf numFmtId="0" fontId="1" fillId="0" borderId="20" xfId="0" applyFont="1" applyFill="1" applyBorder="1" applyAlignment="1">
      <alignment horizontal="left" vertical="center" wrapText="1"/>
    </xf>
    <xf numFmtId="0" fontId="1" fillId="0" borderId="20" xfId="0" applyFont="1" applyFill="1" applyBorder="1" applyAlignment="1">
      <alignment horizontal="left" wrapText="1"/>
    </xf>
    <xf numFmtId="4" fontId="1" fillId="0" borderId="20" xfId="0" applyNumberFormat="1" applyFont="1" applyFill="1" applyBorder="1" applyAlignment="1">
      <alignment horizontal="right" vertical="center" wrapText="1"/>
    </xf>
    <xf numFmtId="0" fontId="1" fillId="0" borderId="21" xfId="0" applyFont="1" applyFill="1" applyBorder="1" applyAlignment="1">
      <alignment wrapText="1"/>
    </xf>
    <xf numFmtId="0" fontId="10" fillId="0" borderId="20" xfId="0" applyFont="1" applyFill="1" applyBorder="1" applyAlignment="1">
      <alignment horizontal="center" vertical="center"/>
    </xf>
    <xf numFmtId="49" fontId="10" fillId="0" borderId="28" xfId="0" applyNumberFormat="1" applyFont="1" applyBorder="1" applyAlignment="1">
      <alignment horizontal="center" vertical="center"/>
    </xf>
    <xf numFmtId="0" fontId="41" fillId="0" borderId="19" xfId="0" applyFont="1" applyBorder="1" applyAlignment="1">
      <alignment horizontal="left" wrapText="1"/>
    </xf>
    <xf numFmtId="0" fontId="10" fillId="0" borderId="20" xfId="0" applyFont="1" applyFill="1" applyBorder="1" applyAlignment="1">
      <alignment horizontal="left" vertical="center" wrapText="1"/>
    </xf>
    <xf numFmtId="49" fontId="1" fillId="0" borderId="1" xfId="0" applyNumberFormat="1" applyFont="1" applyBorder="1" applyAlignment="1">
      <alignment horizontal="center" vertical="center"/>
    </xf>
    <xf numFmtId="0" fontId="42" fillId="0" borderId="1" xfId="0" applyFont="1" applyBorder="1" applyAlignment="1">
      <alignment horizontal="left" wrapText="1"/>
    </xf>
    <xf numFmtId="4" fontId="1" fillId="0" borderId="1" xfId="0" applyNumberFormat="1" applyFont="1" applyFill="1" applyBorder="1" applyAlignment="1">
      <alignment vertical="center"/>
    </xf>
    <xf numFmtId="0" fontId="1" fillId="0" borderId="4" xfId="0" applyFont="1" applyFill="1" applyBorder="1"/>
    <xf numFmtId="0" fontId="44" fillId="0" borderId="20" xfId="0" applyFont="1" applyBorder="1" applyAlignment="1">
      <alignment horizontal="left" wrapText="1"/>
    </xf>
    <xf numFmtId="0" fontId="29" fillId="0" borderId="20" xfId="0" applyFont="1" applyFill="1" applyBorder="1" applyAlignment="1">
      <alignment horizontal="left" wrapText="1"/>
    </xf>
    <xf numFmtId="4" fontId="10" fillId="0" borderId="20" xfId="0" applyNumberFormat="1" applyFont="1" applyFill="1" applyBorder="1" applyAlignment="1">
      <alignment vertical="center"/>
    </xf>
    <xf numFmtId="0" fontId="10" fillId="0" borderId="21" xfId="0" applyFont="1" applyFill="1" applyBorder="1"/>
    <xf numFmtId="0" fontId="41" fillId="0" borderId="20" xfId="0" applyFont="1" applyBorder="1" applyAlignment="1">
      <alignment horizontal="left" wrapText="1"/>
    </xf>
    <xf numFmtId="49" fontId="1" fillId="2" borderId="13" xfId="0" applyNumberFormat="1" applyFont="1" applyFill="1" applyBorder="1" applyAlignment="1">
      <alignment horizontal="center" vertical="top" wrapText="1"/>
    </xf>
    <xf numFmtId="0" fontId="1" fillId="2" borderId="14" xfId="0"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0" fontId="1" fillId="2" borderId="14" xfId="0" applyFont="1" applyFill="1" applyBorder="1" applyAlignment="1">
      <alignment vertical="top" wrapText="1"/>
    </xf>
    <xf numFmtId="0" fontId="10" fillId="0" borderId="14" xfId="0" applyFont="1" applyBorder="1"/>
    <xf numFmtId="4" fontId="1" fillId="0" borderId="14" xfId="0" applyNumberFormat="1" applyFont="1" applyFill="1" applyBorder="1" applyAlignment="1">
      <alignment vertical="center"/>
    </xf>
    <xf numFmtId="0" fontId="10" fillId="0" borderId="15" xfId="0" applyFont="1" applyBorder="1"/>
    <xf numFmtId="49" fontId="1" fillId="2" borderId="39" xfId="0" applyNumberFormat="1" applyFont="1" applyFill="1" applyBorder="1" applyAlignment="1">
      <alignment horizontal="center" vertical="top" wrapText="1"/>
    </xf>
    <xf numFmtId="0" fontId="1" fillId="2" borderId="50" xfId="0" applyFont="1" applyFill="1" applyBorder="1" applyAlignment="1">
      <alignment horizontal="center" vertical="top" wrapText="1"/>
    </xf>
    <xf numFmtId="49" fontId="1" fillId="2" borderId="50" xfId="0" applyNumberFormat="1" applyFont="1" applyFill="1" applyBorder="1" applyAlignment="1">
      <alignment horizontal="center" vertical="top" wrapText="1"/>
    </xf>
    <xf numFmtId="0" fontId="1" fillId="2" borderId="50" xfId="0" applyFont="1" applyFill="1" applyBorder="1" applyAlignment="1">
      <alignment vertical="top" wrapText="1"/>
    </xf>
    <xf numFmtId="0" fontId="10" fillId="0" borderId="50" xfId="0" applyFont="1" applyBorder="1"/>
    <xf numFmtId="4" fontId="1" fillId="0" borderId="50" xfId="0" applyNumberFormat="1" applyFont="1" applyFill="1" applyBorder="1" applyAlignment="1">
      <alignment vertical="center"/>
    </xf>
    <xf numFmtId="0" fontId="10" fillId="0" borderId="40" xfId="0" applyFont="1" applyBorder="1"/>
    <xf numFmtId="49" fontId="1" fillId="0" borderId="42"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5" xfId="0" applyNumberFormat="1" applyFont="1" applyBorder="1" applyAlignment="1">
      <alignment horizontal="center" vertical="center"/>
    </xf>
    <xf numFmtId="0" fontId="1" fillId="0" borderId="22" xfId="0" applyFont="1" applyBorder="1" applyAlignment="1">
      <alignment vertical="center" wrapText="1"/>
    </xf>
    <xf numFmtId="0" fontId="1" fillId="0" borderId="5" xfId="0" applyFont="1" applyBorder="1"/>
    <xf numFmtId="4" fontId="1" fillId="0" borderId="5" xfId="0" applyNumberFormat="1" applyFont="1" applyFill="1" applyBorder="1" applyAlignment="1">
      <alignment vertical="center"/>
    </xf>
    <xf numFmtId="0" fontId="1" fillId="0" borderId="6" xfId="0" applyFont="1" applyBorder="1"/>
    <xf numFmtId="49" fontId="10" fillId="0" borderId="17" xfId="0" applyNumberFormat="1" applyFont="1" applyFill="1" applyBorder="1" applyAlignment="1">
      <alignment horizontal="center" vertical="center"/>
    </xf>
    <xf numFmtId="0" fontId="10" fillId="0" borderId="18" xfId="0" applyFont="1" applyBorder="1" applyAlignment="1">
      <alignment vertical="center" wrapText="1"/>
    </xf>
    <xf numFmtId="0" fontId="10" fillId="0" borderId="1" xfId="0" applyFont="1" applyBorder="1" applyAlignment="1">
      <alignment vertical="top" wrapText="1"/>
    </xf>
    <xf numFmtId="0" fontId="10" fillId="0" borderId="1" xfId="0" applyFont="1" applyBorder="1"/>
    <xf numFmtId="0" fontId="10" fillId="0" borderId="4" xfId="0" applyFont="1" applyBorder="1"/>
    <xf numFmtId="49" fontId="1" fillId="0" borderId="17"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0" borderId="18" xfId="0" applyFont="1" applyBorder="1" applyAlignment="1">
      <alignment vertical="top" wrapText="1"/>
    </xf>
    <xf numFmtId="0" fontId="1" fillId="0" borderId="18" xfId="0" applyFont="1" applyBorder="1" applyAlignment="1">
      <alignment vertical="center" wrapText="1"/>
    </xf>
    <xf numFmtId="0" fontId="1" fillId="0" borderId="1" xfId="0" applyFont="1" applyBorder="1"/>
    <xf numFmtId="0" fontId="1" fillId="0" borderId="4" xfId="0" applyFont="1" applyBorder="1"/>
    <xf numFmtId="49" fontId="10" fillId="0" borderId="17" xfId="0" applyNumberFormat="1" applyFont="1" applyFill="1" applyBorder="1" applyAlignment="1">
      <alignment horizontal="center" vertical="top" wrapText="1"/>
    </xf>
    <xf numFmtId="0" fontId="10" fillId="2" borderId="1" xfId="0"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0" fontId="10" fillId="0" borderId="18" xfId="0" applyFont="1" applyBorder="1" applyAlignment="1">
      <alignment vertical="top" wrapText="1"/>
    </xf>
    <xf numFmtId="0" fontId="1" fillId="0" borderId="1" xfId="0" applyFont="1" applyBorder="1" applyAlignment="1">
      <alignment vertical="top" wrapText="1"/>
    </xf>
    <xf numFmtId="4" fontId="1" fillId="0" borderId="1" xfId="0" applyNumberFormat="1" applyFont="1" applyFill="1" applyBorder="1" applyAlignment="1">
      <alignment horizontal="right" vertical="center"/>
    </xf>
    <xf numFmtId="0" fontId="10" fillId="0" borderId="1" xfId="0" applyFont="1" applyBorder="1" applyAlignment="1">
      <alignment wrapText="1"/>
    </xf>
    <xf numFmtId="4" fontId="10" fillId="0" borderId="1" xfId="0" applyNumberFormat="1" applyFont="1" applyFill="1" applyBorder="1" applyAlignment="1">
      <alignment horizontal="right" vertical="center"/>
    </xf>
    <xf numFmtId="0" fontId="10" fillId="0" borderId="1" xfId="0" applyFont="1" applyFill="1" applyBorder="1" applyAlignment="1">
      <alignment wrapText="1"/>
    </xf>
    <xf numFmtId="0" fontId="1" fillId="0" borderId="18" xfId="0" applyFont="1" applyFill="1" applyBorder="1" applyAlignment="1">
      <alignment wrapText="1"/>
    </xf>
    <xf numFmtId="0" fontId="10" fillId="0" borderId="18" xfId="0" applyFont="1" applyFill="1" applyBorder="1" applyAlignment="1">
      <alignment vertical="center" wrapText="1"/>
    </xf>
    <xf numFmtId="49" fontId="1" fillId="0" borderId="1" xfId="0" applyNumberFormat="1" applyFont="1" applyFill="1" applyBorder="1" applyAlignment="1">
      <alignment horizontal="center" vertical="center"/>
    </xf>
    <xf numFmtId="0" fontId="42" fillId="0" borderId="18" xfId="0" applyFont="1" applyFill="1" applyBorder="1" applyAlignment="1">
      <alignment vertical="center" wrapText="1"/>
    </xf>
    <xf numFmtId="0" fontId="10" fillId="0" borderId="3" xfId="0" applyFont="1" applyBorder="1"/>
    <xf numFmtId="0" fontId="10" fillId="0" borderId="0" xfId="0" applyFont="1" applyBorder="1"/>
    <xf numFmtId="0" fontId="10" fillId="0" borderId="1" xfId="0" applyFont="1" applyBorder="1" applyAlignment="1">
      <alignment horizontal="left" vertical="center" wrapText="1"/>
    </xf>
    <xf numFmtId="49" fontId="1" fillId="0" borderId="32" xfId="0" applyNumberFormat="1" applyFont="1" applyFill="1" applyBorder="1" applyAlignment="1">
      <alignment horizontal="center" vertical="center"/>
    </xf>
    <xf numFmtId="0" fontId="42" fillId="0" borderId="18" xfId="0" applyFont="1" applyBorder="1" applyAlignment="1">
      <alignment vertical="top" wrapText="1"/>
    </xf>
    <xf numFmtId="4" fontId="1" fillId="0" borderId="1" xfId="0" applyNumberFormat="1" applyFont="1" applyBorder="1" applyAlignment="1">
      <alignment horizontal="right" vertical="center"/>
    </xf>
    <xf numFmtId="0" fontId="10" fillId="0" borderId="1" xfId="0" applyFont="1" applyFill="1" applyBorder="1" applyAlignment="1">
      <alignment vertical="top" wrapText="1"/>
    </xf>
    <xf numFmtId="49" fontId="1" fillId="0" borderId="39" xfId="0" applyNumberFormat="1" applyFont="1" applyFill="1" applyBorder="1" applyAlignment="1">
      <alignment horizontal="center" vertical="center"/>
    </xf>
    <xf numFmtId="49" fontId="1" fillId="0" borderId="50"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wrapText="1"/>
    </xf>
    <xf numFmtId="0" fontId="1" fillId="0" borderId="11" xfId="0" applyFont="1" applyBorder="1" applyAlignment="1">
      <alignment horizontal="left" vertical="center" wrapText="1"/>
    </xf>
    <xf numFmtId="0" fontId="10" fillId="0" borderId="11" xfId="0" applyFont="1" applyBorder="1" applyAlignment="1">
      <alignment wrapText="1"/>
    </xf>
    <xf numFmtId="0" fontId="10" fillId="0" borderId="11" xfId="0" applyFont="1" applyFill="1" applyBorder="1" applyAlignment="1">
      <alignment wrapText="1"/>
    </xf>
    <xf numFmtId="4" fontId="1" fillId="0" borderId="11" xfId="0" applyNumberFormat="1" applyFont="1" applyFill="1" applyBorder="1" applyAlignment="1">
      <alignment horizontal="right" vertical="center" wrapText="1"/>
    </xf>
    <xf numFmtId="0" fontId="10" fillId="0" borderId="12" xfId="0" applyFont="1" applyFill="1" applyBorder="1" applyAlignment="1">
      <alignment wrapText="1"/>
    </xf>
    <xf numFmtId="0" fontId="1" fillId="0" borderId="32" xfId="0" applyFont="1" applyFill="1" applyBorder="1" applyAlignment="1">
      <alignment horizontal="center" vertical="top" wrapText="1"/>
    </xf>
    <xf numFmtId="0" fontId="10" fillId="2" borderId="5" xfId="0" applyFont="1" applyFill="1" applyBorder="1" applyAlignment="1">
      <alignment horizontal="center" vertical="top" wrapText="1"/>
    </xf>
    <xf numFmtId="49" fontId="10" fillId="2" borderId="5" xfId="0" applyNumberFormat="1" applyFont="1" applyFill="1" applyBorder="1" applyAlignment="1">
      <alignment horizontal="center" vertical="top" wrapText="1"/>
    </xf>
    <xf numFmtId="0" fontId="1" fillId="0" borderId="5" xfId="0" applyFont="1" applyBorder="1" applyAlignment="1">
      <alignment vertical="top" wrapText="1"/>
    </xf>
    <xf numFmtId="0" fontId="10" fillId="0" borderId="5" xfId="0" applyFont="1" applyFill="1" applyBorder="1" applyAlignment="1">
      <alignment wrapText="1"/>
    </xf>
    <xf numFmtId="4" fontId="1" fillId="0" borderId="5" xfId="0" applyNumberFormat="1" applyFont="1" applyFill="1" applyBorder="1" applyAlignment="1">
      <alignment horizontal="right" vertical="center" wrapText="1"/>
    </xf>
    <xf numFmtId="0" fontId="10" fillId="0" borderId="6" xfId="0" applyFont="1" applyFill="1" applyBorder="1" applyAlignment="1">
      <alignment wrapText="1"/>
    </xf>
    <xf numFmtId="0" fontId="1" fillId="0" borderId="3" xfId="0" applyFont="1" applyFill="1" applyBorder="1" applyAlignment="1">
      <alignment horizontal="center" vertical="top" wrapText="1"/>
    </xf>
    <xf numFmtId="0" fontId="10" fillId="0" borderId="35" xfId="0" applyFont="1" applyFill="1" applyBorder="1" applyAlignment="1">
      <alignment horizontal="center" vertical="top" wrapText="1"/>
    </xf>
    <xf numFmtId="49" fontId="10" fillId="2" borderId="11" xfId="0" applyNumberFormat="1" applyFont="1" applyFill="1" applyBorder="1" applyAlignment="1">
      <alignment horizontal="center" vertical="top" wrapText="1"/>
    </xf>
    <xf numFmtId="0" fontId="10" fillId="0" borderId="11" xfId="0" applyFont="1" applyBorder="1" applyAlignment="1">
      <alignment vertical="top" wrapText="1"/>
    </xf>
    <xf numFmtId="4" fontId="10" fillId="0" borderId="11" xfId="0" applyNumberFormat="1" applyFont="1" applyFill="1" applyBorder="1" applyAlignment="1">
      <alignment horizontal="right" vertical="center" wrapText="1"/>
    </xf>
    <xf numFmtId="0" fontId="10" fillId="0" borderId="0" xfId="0" applyFont="1" applyFill="1" applyAlignment="1">
      <alignment vertical="center"/>
    </xf>
    <xf numFmtId="0" fontId="1" fillId="0" borderId="0" xfId="0" applyFont="1" applyFill="1" applyAlignment="1">
      <alignment horizontal="center" vertical="center"/>
    </xf>
    <xf numFmtId="1" fontId="1" fillId="0" borderId="0" xfId="0" applyNumberFormat="1" applyFont="1" applyFill="1" applyAlignment="1">
      <alignment horizontal="center" vertical="center"/>
    </xf>
    <xf numFmtId="0" fontId="23" fillId="2" borderId="3" xfId="0" applyFont="1" applyFill="1" applyBorder="1" applyAlignment="1">
      <alignment horizontal="center" vertical="center" wrapText="1"/>
    </xf>
    <xf numFmtId="0" fontId="38" fillId="0" borderId="18" xfId="0" applyFont="1" applyFill="1" applyBorder="1" applyAlignment="1">
      <alignment vertical="center" wrapText="1"/>
    </xf>
    <xf numFmtId="0" fontId="41" fillId="0" borderId="18" xfId="0" applyFont="1" applyFill="1" applyBorder="1" applyAlignment="1">
      <alignment vertical="center" wrapText="1"/>
    </xf>
    <xf numFmtId="0" fontId="44" fillId="0" borderId="18" xfId="0" applyFont="1" applyBorder="1" applyAlignment="1">
      <alignment vertical="top" wrapText="1"/>
    </xf>
    <xf numFmtId="0" fontId="41" fillId="0" borderId="18" xfId="0" applyFont="1" applyBorder="1" applyAlignment="1">
      <alignment vertical="center" wrapText="1"/>
    </xf>
    <xf numFmtId="4" fontId="10" fillId="0" borderId="44" xfId="0" applyNumberFormat="1" applyFont="1" applyFill="1" applyBorder="1"/>
    <xf numFmtId="4" fontId="10" fillId="0" borderId="76" xfId="0" applyNumberFormat="1" applyFont="1" applyFill="1" applyBorder="1"/>
    <xf numFmtId="4" fontId="10" fillId="0" borderId="9" xfId="0" applyNumberFormat="1" applyFont="1" applyFill="1" applyBorder="1"/>
    <xf numFmtId="4" fontId="1" fillId="0" borderId="5" xfId="0" applyNumberFormat="1" applyFont="1" applyFill="1" applyBorder="1"/>
    <xf numFmtId="4" fontId="1" fillId="0" borderId="6" xfId="0" applyNumberFormat="1" applyFont="1" applyFill="1" applyBorder="1"/>
    <xf numFmtId="4" fontId="10" fillId="0" borderId="37" xfId="0" applyNumberFormat="1" applyFont="1" applyFill="1" applyBorder="1"/>
    <xf numFmtId="4" fontId="10" fillId="0" borderId="10" xfId="0" applyNumberFormat="1" applyFont="1" applyFill="1" applyBorder="1"/>
    <xf numFmtId="4" fontId="10" fillId="0" borderId="16" xfId="0" applyNumberFormat="1" applyFont="1" applyFill="1" applyBorder="1"/>
    <xf numFmtId="4" fontId="1" fillId="0" borderId="32" xfId="0" applyNumberFormat="1" applyFont="1" applyFill="1" applyBorder="1"/>
    <xf numFmtId="164" fontId="8" fillId="0" borderId="0" xfId="0" applyNumberFormat="1" applyFont="1" applyFill="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12" fillId="0" borderId="0" xfId="0" applyFont="1" applyAlignment="1">
      <alignment horizontal="center"/>
    </xf>
    <xf numFmtId="0" fontId="23" fillId="0" borderId="56"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4" fillId="0" borderId="18" xfId="0" applyNumberFormat="1" applyFont="1" applyFill="1" applyBorder="1" applyAlignment="1" applyProtection="1">
      <alignment horizontal="center" vertical="center" wrapText="1"/>
    </xf>
    <xf numFmtId="0" fontId="24" fillId="0" borderId="60"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56" xfId="0" applyNumberFormat="1" applyFont="1" applyFill="1" applyBorder="1" applyAlignment="1" applyProtection="1">
      <alignment horizontal="center" vertical="center" wrapText="1"/>
    </xf>
    <xf numFmtId="0" fontId="23" fillId="0" borderId="61"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2"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49"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8"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54" xfId="0" applyFont="1" applyFill="1" applyBorder="1" applyAlignment="1">
      <alignment horizontal="center" vertical="center"/>
    </xf>
    <xf numFmtId="0" fontId="23" fillId="0" borderId="47"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0"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3" fillId="0" borderId="28"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7" xfId="0" applyNumberFormat="1" applyFont="1" applyFill="1" applyBorder="1" applyAlignment="1" applyProtection="1">
      <alignment horizontal="center" vertical="center"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0" borderId="0" xfId="0" applyFont="1" applyAlignment="1">
      <alignment horizontal="center"/>
    </xf>
    <xf numFmtId="0" fontId="10" fillId="0" borderId="0" xfId="0" applyFont="1" applyAlignment="1">
      <alignment horizontal="center" wrapText="1"/>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2" xfId="0" applyFont="1" applyFill="1" applyBorder="1" applyAlignment="1">
      <alignment horizontal="left"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60" xfId="0" applyFont="1" applyFill="1" applyBorder="1" applyAlignment="1">
      <alignment horizontal="left"/>
    </xf>
    <xf numFmtId="0" fontId="10" fillId="0" borderId="63" xfId="0" applyFont="1" applyFill="1" applyBorder="1" applyAlignment="1">
      <alignment horizontal="left"/>
    </xf>
    <xf numFmtId="0" fontId="10" fillId="0" borderId="64" xfId="0" applyFont="1" applyFill="1" applyBorder="1" applyAlignment="1">
      <alignment horizontal="left"/>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wrapText="1"/>
    </xf>
    <xf numFmtId="0" fontId="1" fillId="0" borderId="13" xfId="0" applyFont="1" applyBorder="1" applyAlignment="1">
      <alignment horizontal="left"/>
    </xf>
    <xf numFmtId="0" fontId="1" fillId="0" borderId="14" xfId="0" applyFont="1" applyBorder="1" applyAlignment="1">
      <alignment horizontal="left"/>
    </xf>
    <xf numFmtId="0" fontId="46"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zakon.rada.gov.ua/rada/show/971_002-2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5"/>
  <sheetViews>
    <sheetView tabSelected="1" view="pageBreakPreview" zoomScaleNormal="100" zoomScaleSheetLayoutView="100" workbookViewId="0">
      <selection activeCell="B1" sqref="B1"/>
    </sheetView>
  </sheetViews>
  <sheetFormatPr defaultRowHeight="12.75" x14ac:dyDescent="0.2"/>
  <cols>
    <col min="1" max="1" width="0.140625" style="1" customWidth="1"/>
    <col min="2" max="2" width="11" style="1" customWidth="1"/>
    <col min="3" max="3" width="44.7109375" style="1" customWidth="1"/>
    <col min="4" max="4" width="16.28515625" style="1" customWidth="1"/>
    <col min="5" max="5" width="17.5703125" style="35" customWidth="1"/>
    <col min="6" max="6" width="15.5703125" style="1" customWidth="1"/>
    <col min="7" max="7" width="16.28515625" style="1" customWidth="1"/>
    <col min="8" max="16384" width="9.140625" style="1"/>
  </cols>
  <sheetData>
    <row r="1" spans="2:7" x14ac:dyDescent="0.2">
      <c r="D1" s="804" t="s">
        <v>2</v>
      </c>
      <c r="E1" s="804"/>
      <c r="F1" s="804"/>
      <c r="G1" s="804"/>
    </row>
    <row r="2" spans="2:7" x14ac:dyDescent="0.2">
      <c r="D2" s="804" t="s">
        <v>569</v>
      </c>
      <c r="E2" s="804"/>
      <c r="F2" s="804"/>
      <c r="G2" s="804"/>
    </row>
    <row r="3" spans="2:7" ht="17.25" customHeight="1" x14ac:dyDescent="0.2">
      <c r="D3" s="806" t="s">
        <v>455</v>
      </c>
      <c r="E3" s="806"/>
      <c r="F3" s="806"/>
      <c r="G3" s="806"/>
    </row>
    <row r="4" spans="2:7" x14ac:dyDescent="0.2">
      <c r="D4" s="804" t="s">
        <v>570</v>
      </c>
      <c r="E4" s="804"/>
      <c r="F4" s="804"/>
      <c r="G4" s="804"/>
    </row>
    <row r="5" spans="2:7" ht="9" customHeight="1" x14ac:dyDescent="0.2"/>
    <row r="6" spans="2:7" ht="15.75" x14ac:dyDescent="0.25">
      <c r="B6" s="805" t="s">
        <v>524</v>
      </c>
      <c r="C6" s="805"/>
      <c r="D6" s="805"/>
      <c r="E6" s="805"/>
      <c r="F6" s="805"/>
      <c r="G6" s="805"/>
    </row>
    <row r="7" spans="2:7" ht="15.75" x14ac:dyDescent="0.25">
      <c r="B7" s="805" t="s">
        <v>525</v>
      </c>
      <c r="C7" s="805"/>
      <c r="D7" s="805"/>
      <c r="E7" s="805"/>
      <c r="F7" s="805"/>
      <c r="G7" s="805"/>
    </row>
    <row r="8" spans="2:7" ht="14.25" x14ac:dyDescent="0.2">
      <c r="B8" s="150">
        <v>1755900000</v>
      </c>
      <c r="C8" s="80"/>
      <c r="D8" s="80"/>
      <c r="E8" s="81"/>
      <c r="F8" s="80"/>
      <c r="G8" s="80"/>
    </row>
    <row r="9" spans="2:7" ht="14.25" x14ac:dyDescent="0.2">
      <c r="B9" s="82" t="s">
        <v>127</v>
      </c>
      <c r="C9" s="83"/>
      <c r="D9" s="83"/>
      <c r="E9" s="84"/>
      <c r="F9" s="83"/>
      <c r="G9" s="83"/>
    </row>
    <row r="10" spans="2:7" ht="11.25" customHeight="1" thickBot="1" x14ac:dyDescent="0.25">
      <c r="G10" s="1" t="s">
        <v>12</v>
      </c>
    </row>
    <row r="11" spans="2:7" ht="12.75" customHeight="1" x14ac:dyDescent="0.2">
      <c r="B11" s="809" t="s">
        <v>3</v>
      </c>
      <c r="C11" s="811" t="s">
        <v>107</v>
      </c>
      <c r="D11" s="807" t="s">
        <v>108</v>
      </c>
      <c r="E11" s="813" t="s">
        <v>4</v>
      </c>
      <c r="F11" s="815" t="s">
        <v>5</v>
      </c>
      <c r="G11" s="816"/>
    </row>
    <row r="12" spans="2:7" ht="28.5" customHeight="1" thickBot="1" x14ac:dyDescent="0.25">
      <c r="B12" s="810"/>
      <c r="C12" s="812"/>
      <c r="D12" s="808"/>
      <c r="E12" s="814"/>
      <c r="F12" s="85" t="s">
        <v>109</v>
      </c>
      <c r="G12" s="86" t="s">
        <v>110</v>
      </c>
    </row>
    <row r="13" spans="2:7" s="38" customFormat="1" ht="12" thickBot="1" x14ac:dyDescent="0.25">
      <c r="B13" s="87">
        <v>1</v>
      </c>
      <c r="C13" s="88">
        <v>2</v>
      </c>
      <c r="D13" s="88">
        <v>3</v>
      </c>
      <c r="E13" s="89">
        <v>4</v>
      </c>
      <c r="F13" s="88">
        <v>5</v>
      </c>
      <c r="G13" s="90">
        <v>6</v>
      </c>
    </row>
    <row r="14" spans="2:7" ht="15.75" x14ac:dyDescent="0.25">
      <c r="B14" s="266">
        <v>10000000</v>
      </c>
      <c r="C14" s="267" t="s">
        <v>6</v>
      </c>
      <c r="D14" s="268">
        <f>E14+F14</f>
        <v>8517161.3599999994</v>
      </c>
      <c r="E14" s="269">
        <f>E15+E32+E40+E58+E24</f>
        <v>8517161.3599999994</v>
      </c>
      <c r="F14" s="268">
        <f>F58</f>
        <v>0</v>
      </c>
      <c r="G14" s="270">
        <v>0</v>
      </c>
    </row>
    <row r="15" spans="2:7" ht="27.75" customHeight="1" x14ac:dyDescent="0.25">
      <c r="B15" s="92">
        <v>11000000</v>
      </c>
      <c r="C15" s="93" t="s">
        <v>26</v>
      </c>
      <c r="D15" s="94">
        <f>E15+F15</f>
        <v>8424241.3599999994</v>
      </c>
      <c r="E15" s="95">
        <f>E22+E16</f>
        <v>8424241.3599999994</v>
      </c>
      <c r="F15" s="10">
        <v>0</v>
      </c>
      <c r="G15" s="96">
        <v>0</v>
      </c>
    </row>
    <row r="16" spans="2:7" ht="16.5" customHeight="1" x14ac:dyDescent="0.2">
      <c r="B16" s="97">
        <v>11010000</v>
      </c>
      <c r="C16" s="98" t="s">
        <v>256</v>
      </c>
      <c r="D16" s="99">
        <f>E16+F16</f>
        <v>8424241.3599999994</v>
      </c>
      <c r="E16" s="100">
        <f>E17+E18+E19+E20+E21</f>
        <v>8424241.3599999994</v>
      </c>
      <c r="F16" s="10">
        <v>0</v>
      </c>
      <c r="G16" s="23">
        <v>0</v>
      </c>
    </row>
    <row r="17" spans="2:7" ht="37.5" customHeight="1" x14ac:dyDescent="0.2">
      <c r="B17" s="101">
        <v>11010100</v>
      </c>
      <c r="C17" s="6" t="s">
        <v>142</v>
      </c>
      <c r="D17" s="30">
        <f>E17</f>
        <v>8194241.3600000003</v>
      </c>
      <c r="E17" s="31">
        <f>7545241.36+99000+200000+150000+200000</f>
        <v>8194241.3600000003</v>
      </c>
      <c r="F17" s="10"/>
      <c r="G17" s="96"/>
    </row>
    <row r="18" spans="2:7" ht="66" hidden="1" customHeight="1" x14ac:dyDescent="0.2">
      <c r="B18" s="107">
        <v>11010200</v>
      </c>
      <c r="C18" s="6" t="s">
        <v>250</v>
      </c>
      <c r="D18" s="30">
        <f>E18</f>
        <v>0</v>
      </c>
      <c r="E18" s="31"/>
      <c r="F18" s="10"/>
      <c r="G18" s="96"/>
    </row>
    <row r="19" spans="2:7" ht="38.25" hidden="1" x14ac:dyDescent="0.2">
      <c r="B19" s="101">
        <v>11010400</v>
      </c>
      <c r="C19" s="6" t="s">
        <v>251</v>
      </c>
      <c r="D19" s="30">
        <f>E19</f>
        <v>0</v>
      </c>
      <c r="E19" s="31"/>
      <c r="F19" s="10"/>
      <c r="G19" s="96"/>
    </row>
    <row r="20" spans="2:7" ht="38.25" x14ac:dyDescent="0.2">
      <c r="B20" s="101">
        <v>11010500</v>
      </c>
      <c r="C20" s="6" t="s">
        <v>252</v>
      </c>
      <c r="D20" s="30">
        <f>E20</f>
        <v>230000</v>
      </c>
      <c r="E20" s="31">
        <v>230000</v>
      </c>
      <c r="F20" s="10"/>
      <c r="G20" s="96"/>
    </row>
    <row r="21" spans="2:7" ht="38.25" hidden="1" customHeight="1" x14ac:dyDescent="0.2">
      <c r="B21" s="101">
        <v>11011300</v>
      </c>
      <c r="C21" s="6" t="s">
        <v>316</v>
      </c>
      <c r="D21" s="30">
        <f>E21</f>
        <v>0</v>
      </c>
      <c r="E21" s="31"/>
      <c r="F21" s="10"/>
      <c r="G21" s="96"/>
    </row>
    <row r="22" spans="2:7" ht="15" hidden="1" customHeight="1" x14ac:dyDescent="0.2">
      <c r="B22" s="97">
        <v>11020000</v>
      </c>
      <c r="C22" s="98" t="s">
        <v>7</v>
      </c>
      <c r="D22" s="99">
        <f>E22+F22</f>
        <v>0</v>
      </c>
      <c r="E22" s="100">
        <f>E23</f>
        <v>0</v>
      </c>
      <c r="F22" s="10">
        <v>0</v>
      </c>
      <c r="G22" s="23">
        <v>0</v>
      </c>
    </row>
    <row r="23" spans="2:7" ht="25.5" hidden="1" customHeight="1" x14ac:dyDescent="0.2">
      <c r="B23" s="101">
        <v>11020200</v>
      </c>
      <c r="C23" s="102" t="s">
        <v>27</v>
      </c>
      <c r="D23" s="30">
        <f>E23+F23</f>
        <v>0</v>
      </c>
      <c r="E23" s="31"/>
      <c r="F23" s="10">
        <v>0</v>
      </c>
      <c r="G23" s="23">
        <v>0</v>
      </c>
    </row>
    <row r="24" spans="2:7" ht="26.25" customHeight="1" x14ac:dyDescent="0.25">
      <c r="B24" s="92">
        <v>13000000</v>
      </c>
      <c r="C24" s="93" t="s">
        <v>62</v>
      </c>
      <c r="D24" s="94">
        <f>E24+F24</f>
        <v>20000</v>
      </c>
      <c r="E24" s="95">
        <f>E28+E25+E30</f>
        <v>20000</v>
      </c>
      <c r="F24" s="10">
        <v>0</v>
      </c>
      <c r="G24" s="96">
        <v>0</v>
      </c>
    </row>
    <row r="25" spans="2:7" s="105" customFormat="1" ht="24.75" customHeight="1" x14ac:dyDescent="0.25">
      <c r="B25" s="17">
        <v>13010000</v>
      </c>
      <c r="C25" s="7" t="s">
        <v>144</v>
      </c>
      <c r="D25" s="94">
        <f>D27+D26</f>
        <v>20000</v>
      </c>
      <c r="E25" s="95">
        <f>E27+E26</f>
        <v>20000</v>
      </c>
      <c r="F25" s="103">
        <f>F27</f>
        <v>0</v>
      </c>
      <c r="G25" s="104">
        <f>G27</f>
        <v>0</v>
      </c>
    </row>
    <row r="26" spans="2:7" ht="38.25" hidden="1" customHeight="1" x14ac:dyDescent="0.2">
      <c r="B26" s="18">
        <v>13010100</v>
      </c>
      <c r="C26" s="6" t="s">
        <v>253</v>
      </c>
      <c r="D26" s="30">
        <f>E26</f>
        <v>0</v>
      </c>
      <c r="E26" s="31"/>
      <c r="F26" s="10"/>
      <c r="G26" s="96"/>
    </row>
    <row r="27" spans="2:7" ht="63.75" x14ac:dyDescent="0.2">
      <c r="B27" s="18">
        <v>13010200</v>
      </c>
      <c r="C27" s="6" t="s">
        <v>143</v>
      </c>
      <c r="D27" s="30">
        <f>E27</f>
        <v>20000</v>
      </c>
      <c r="E27" s="31">
        <v>20000</v>
      </c>
      <c r="F27" s="10"/>
      <c r="G27" s="96"/>
    </row>
    <row r="28" spans="2:7" ht="25.5" hidden="1" customHeight="1" x14ac:dyDescent="0.2">
      <c r="B28" s="97">
        <v>13030000</v>
      </c>
      <c r="C28" s="98" t="s">
        <v>352</v>
      </c>
      <c r="D28" s="99">
        <f>E28+F28</f>
        <v>0</v>
      </c>
      <c r="E28" s="100">
        <f>E29</f>
        <v>0</v>
      </c>
      <c r="F28" s="10">
        <v>0</v>
      </c>
      <c r="G28" s="23">
        <v>0</v>
      </c>
    </row>
    <row r="29" spans="2:7" ht="39.75" hidden="1" customHeight="1" x14ac:dyDescent="0.2">
      <c r="B29" s="101">
        <v>13030100</v>
      </c>
      <c r="C29" s="102" t="s">
        <v>355</v>
      </c>
      <c r="D29" s="30">
        <f>E29</f>
        <v>0</v>
      </c>
      <c r="E29" s="31"/>
      <c r="F29" s="10"/>
      <c r="G29" s="23"/>
    </row>
    <row r="30" spans="2:7" s="105" customFormat="1" ht="25.5" hidden="1" customHeight="1" x14ac:dyDescent="0.2">
      <c r="B30" s="97">
        <v>13040000</v>
      </c>
      <c r="C30" s="98" t="s">
        <v>323</v>
      </c>
      <c r="D30" s="99">
        <f>D31</f>
        <v>0</v>
      </c>
      <c r="E30" s="100">
        <f>E31</f>
        <v>0</v>
      </c>
      <c r="F30" s="103">
        <f>F31</f>
        <v>0</v>
      </c>
      <c r="G30" s="106">
        <f>G31</f>
        <v>0</v>
      </c>
    </row>
    <row r="31" spans="2:7" ht="38.25" hidden="1" customHeight="1" x14ac:dyDescent="0.2">
      <c r="B31" s="107">
        <v>13040100</v>
      </c>
      <c r="C31" s="24" t="s">
        <v>221</v>
      </c>
      <c r="D31" s="30">
        <f>E31+F31</f>
        <v>0</v>
      </c>
      <c r="E31" s="31"/>
      <c r="F31" s="10"/>
      <c r="G31" s="23"/>
    </row>
    <row r="32" spans="2:7" ht="13.5" hidden="1" customHeight="1" x14ac:dyDescent="0.25">
      <c r="B32" s="92">
        <v>14000000</v>
      </c>
      <c r="C32" s="93" t="s">
        <v>56</v>
      </c>
      <c r="D32" s="94">
        <f>E32+F32</f>
        <v>0</v>
      </c>
      <c r="E32" s="95">
        <f>E37+E35+E33</f>
        <v>0</v>
      </c>
      <c r="F32" s="10">
        <v>0</v>
      </c>
      <c r="G32" s="23">
        <v>0</v>
      </c>
    </row>
    <row r="33" spans="2:7" ht="25.5" hidden="1" x14ac:dyDescent="0.2">
      <c r="B33" s="97">
        <v>14020000</v>
      </c>
      <c r="C33" s="19" t="s">
        <v>71</v>
      </c>
      <c r="D33" s="99">
        <f>E33+F33</f>
        <v>0</v>
      </c>
      <c r="E33" s="100">
        <f>E34</f>
        <v>0</v>
      </c>
      <c r="F33" s="10">
        <f>F34</f>
        <v>0</v>
      </c>
      <c r="G33" s="23">
        <f>G34</f>
        <v>0</v>
      </c>
    </row>
    <row r="34" spans="2:7" ht="13.5" hidden="1" customHeight="1" x14ac:dyDescent="0.2">
      <c r="B34" s="101">
        <v>14021900</v>
      </c>
      <c r="C34" s="102" t="s">
        <v>72</v>
      </c>
      <c r="D34" s="30">
        <f>E34+F34</f>
        <v>0</v>
      </c>
      <c r="E34" s="31"/>
      <c r="F34" s="10">
        <v>0</v>
      </c>
      <c r="G34" s="23">
        <v>0</v>
      </c>
    </row>
    <row r="35" spans="2:7" ht="27.75" hidden="1" customHeight="1" x14ac:dyDescent="0.2">
      <c r="B35" s="97">
        <v>14030000</v>
      </c>
      <c r="C35" s="19" t="s">
        <v>73</v>
      </c>
      <c r="D35" s="99">
        <f>D36</f>
        <v>0</v>
      </c>
      <c r="E35" s="100">
        <f>E36</f>
        <v>0</v>
      </c>
      <c r="F35" s="10">
        <f>F36</f>
        <v>0</v>
      </c>
      <c r="G35" s="23">
        <f>G36</f>
        <v>0</v>
      </c>
    </row>
    <row r="36" spans="2:7" ht="13.5" hidden="1" customHeight="1" x14ac:dyDescent="0.2">
      <c r="B36" s="101">
        <v>14031900</v>
      </c>
      <c r="C36" s="102" t="s">
        <v>72</v>
      </c>
      <c r="D36" s="30">
        <f t="shared" ref="D36:D41" si="0">E36+F36</f>
        <v>0</v>
      </c>
      <c r="E36" s="31"/>
      <c r="F36" s="10">
        <v>0</v>
      </c>
      <c r="G36" s="23">
        <v>0</v>
      </c>
    </row>
    <row r="37" spans="2:7" s="105" customFormat="1" ht="36.75" hidden="1" customHeight="1" x14ac:dyDescent="0.2">
      <c r="B37" s="97">
        <v>14040000</v>
      </c>
      <c r="C37" s="98" t="s">
        <v>57</v>
      </c>
      <c r="D37" s="99">
        <f t="shared" si="0"/>
        <v>0</v>
      </c>
      <c r="E37" s="100">
        <f>E38+E39</f>
        <v>0</v>
      </c>
      <c r="F37" s="103">
        <v>0</v>
      </c>
      <c r="G37" s="106">
        <v>0</v>
      </c>
    </row>
    <row r="38" spans="2:7" s="105" customFormat="1" ht="105.75" hidden="1" customHeight="1" x14ac:dyDescent="0.2">
      <c r="B38" s="107">
        <v>14040100</v>
      </c>
      <c r="C38" s="102" t="s">
        <v>353</v>
      </c>
      <c r="D38" s="108">
        <f t="shared" si="0"/>
        <v>0</v>
      </c>
      <c r="E38" s="109"/>
      <c r="F38" s="103"/>
      <c r="G38" s="106"/>
    </row>
    <row r="39" spans="2:7" s="105" customFormat="1" ht="63.75" hidden="1" x14ac:dyDescent="0.2">
      <c r="B39" s="261">
        <v>14040200</v>
      </c>
      <c r="C39" s="262" t="s">
        <v>354</v>
      </c>
      <c r="D39" s="263">
        <f t="shared" si="0"/>
        <v>0</v>
      </c>
      <c r="E39" s="264"/>
      <c r="F39" s="265"/>
      <c r="G39" s="106"/>
    </row>
    <row r="40" spans="2:7" s="105" customFormat="1" ht="40.5" customHeight="1" x14ac:dyDescent="0.25">
      <c r="B40" s="92">
        <v>18000000</v>
      </c>
      <c r="C40" s="93" t="s">
        <v>356</v>
      </c>
      <c r="D40" s="94">
        <f t="shared" si="0"/>
        <v>72920</v>
      </c>
      <c r="E40" s="95">
        <f>E41+E54+E52</f>
        <v>72920</v>
      </c>
      <c r="F40" s="103">
        <v>0</v>
      </c>
      <c r="G40" s="23">
        <v>0</v>
      </c>
    </row>
    <row r="41" spans="2:7" s="105" customFormat="1" ht="15" customHeight="1" x14ac:dyDescent="0.2">
      <c r="B41" s="97">
        <v>18010000</v>
      </c>
      <c r="C41" s="98" t="s">
        <v>42</v>
      </c>
      <c r="D41" s="99">
        <f t="shared" si="0"/>
        <v>72920</v>
      </c>
      <c r="E41" s="110">
        <f>SUM(E42:E51)</f>
        <v>72920</v>
      </c>
      <c r="F41" s="103">
        <f>SUM(F42:F49)</f>
        <v>0</v>
      </c>
      <c r="G41" s="106">
        <f>SUM(G42:G49)</f>
        <v>0</v>
      </c>
    </row>
    <row r="42" spans="2:7" ht="50.25" hidden="1" customHeight="1" x14ac:dyDescent="0.2">
      <c r="B42" s="101">
        <v>18010100</v>
      </c>
      <c r="C42" s="102" t="s">
        <v>357</v>
      </c>
      <c r="D42" s="30">
        <f t="shared" ref="D42:D56" si="1">E42+F42</f>
        <v>0</v>
      </c>
      <c r="E42" s="31"/>
      <c r="F42" s="10">
        <v>0</v>
      </c>
      <c r="G42" s="23">
        <v>0</v>
      </c>
    </row>
    <row r="43" spans="2:7" ht="51" hidden="1" customHeight="1" x14ac:dyDescent="0.2">
      <c r="B43" s="101">
        <v>18010200</v>
      </c>
      <c r="C43" s="102" t="s">
        <v>358</v>
      </c>
      <c r="D43" s="30">
        <f t="shared" si="1"/>
        <v>0</v>
      </c>
      <c r="E43" s="31"/>
      <c r="F43" s="10">
        <v>0</v>
      </c>
      <c r="G43" s="23">
        <v>0</v>
      </c>
    </row>
    <row r="44" spans="2:7" ht="51.75" hidden="1" customHeight="1" x14ac:dyDescent="0.2">
      <c r="B44" s="101">
        <v>18010300</v>
      </c>
      <c r="C44" s="102" t="s">
        <v>359</v>
      </c>
      <c r="D44" s="30">
        <f t="shared" si="1"/>
        <v>0</v>
      </c>
      <c r="E44" s="31"/>
      <c r="F44" s="10">
        <v>0</v>
      </c>
      <c r="G44" s="23">
        <v>0</v>
      </c>
    </row>
    <row r="45" spans="2:7" ht="51" hidden="1" customHeight="1" x14ac:dyDescent="0.2">
      <c r="B45" s="101">
        <v>18010400</v>
      </c>
      <c r="C45" s="102" t="s">
        <v>360</v>
      </c>
      <c r="D45" s="30">
        <f t="shared" si="1"/>
        <v>0</v>
      </c>
      <c r="E45" s="31"/>
      <c r="F45" s="10">
        <v>0</v>
      </c>
      <c r="G45" s="23">
        <v>0</v>
      </c>
    </row>
    <row r="46" spans="2:7" ht="14.25" hidden="1" customHeight="1" x14ac:dyDescent="0.2">
      <c r="B46" s="101">
        <v>18010500</v>
      </c>
      <c r="C46" s="102" t="s">
        <v>22</v>
      </c>
      <c r="D46" s="30">
        <f t="shared" si="1"/>
        <v>0</v>
      </c>
      <c r="E46" s="31"/>
      <c r="F46" s="10">
        <v>0</v>
      </c>
      <c r="G46" s="23">
        <v>0</v>
      </c>
    </row>
    <row r="47" spans="2:7" ht="14.25" hidden="1" customHeight="1" x14ac:dyDescent="0.2">
      <c r="B47" s="101">
        <v>18010600</v>
      </c>
      <c r="C47" s="102" t="s">
        <v>23</v>
      </c>
      <c r="D47" s="30">
        <f t="shared" si="1"/>
        <v>0</v>
      </c>
      <c r="E47" s="31"/>
      <c r="F47" s="10">
        <v>0</v>
      </c>
      <c r="G47" s="23">
        <v>0</v>
      </c>
    </row>
    <row r="48" spans="2:7" ht="14.25" hidden="1" customHeight="1" x14ac:dyDescent="0.2">
      <c r="B48" s="101">
        <v>18010700</v>
      </c>
      <c r="C48" s="102" t="s">
        <v>24</v>
      </c>
      <c r="D48" s="30">
        <f t="shared" si="1"/>
        <v>0</v>
      </c>
      <c r="E48" s="31"/>
      <c r="F48" s="10">
        <v>0</v>
      </c>
      <c r="G48" s="23">
        <v>0</v>
      </c>
    </row>
    <row r="49" spans="2:7" ht="14.25" hidden="1" customHeight="1" x14ac:dyDescent="0.2">
      <c r="B49" s="101">
        <v>18010900</v>
      </c>
      <c r="C49" s="102" t="s">
        <v>25</v>
      </c>
      <c r="D49" s="30">
        <f t="shared" si="1"/>
        <v>0</v>
      </c>
      <c r="E49" s="31"/>
      <c r="F49" s="10">
        <v>0</v>
      </c>
      <c r="G49" s="23">
        <v>0</v>
      </c>
    </row>
    <row r="50" spans="2:7" ht="14.25" customHeight="1" x14ac:dyDescent="0.2">
      <c r="B50" s="101">
        <v>18011000</v>
      </c>
      <c r="C50" s="102" t="s">
        <v>298</v>
      </c>
      <c r="D50" s="30">
        <f t="shared" si="1"/>
        <v>47920</v>
      </c>
      <c r="E50" s="31">
        <v>47920</v>
      </c>
      <c r="F50" s="111"/>
      <c r="G50" s="112"/>
    </row>
    <row r="51" spans="2:7" ht="14.25" customHeight="1" x14ac:dyDescent="0.2">
      <c r="B51" s="101">
        <v>18011100</v>
      </c>
      <c r="C51" s="102" t="s">
        <v>58</v>
      </c>
      <c r="D51" s="30">
        <f t="shared" si="1"/>
        <v>25000</v>
      </c>
      <c r="E51" s="31">
        <v>25000</v>
      </c>
      <c r="F51" s="111">
        <v>0</v>
      </c>
      <c r="G51" s="112">
        <v>0</v>
      </c>
    </row>
    <row r="52" spans="2:7" s="105" customFormat="1" ht="14.25" hidden="1" customHeight="1" x14ac:dyDescent="0.2">
      <c r="B52" s="20">
        <v>18030000</v>
      </c>
      <c r="C52" s="8" t="s">
        <v>145</v>
      </c>
      <c r="D52" s="99">
        <f>E52</f>
        <v>0</v>
      </c>
      <c r="E52" s="100">
        <f>E53</f>
        <v>0</v>
      </c>
      <c r="F52" s="113">
        <v>0</v>
      </c>
      <c r="G52" s="114">
        <v>0</v>
      </c>
    </row>
    <row r="53" spans="2:7" ht="24.75" hidden="1" customHeight="1" x14ac:dyDescent="0.2">
      <c r="B53" s="21">
        <v>18030100</v>
      </c>
      <c r="C53" s="9" t="s">
        <v>146</v>
      </c>
      <c r="D53" s="30">
        <f>E53</f>
        <v>0</v>
      </c>
      <c r="E53" s="31"/>
      <c r="F53" s="111">
        <v>0</v>
      </c>
      <c r="G53" s="112">
        <v>0</v>
      </c>
    </row>
    <row r="54" spans="2:7" s="105" customFormat="1" hidden="1" x14ac:dyDescent="0.2">
      <c r="B54" s="97">
        <v>18050000</v>
      </c>
      <c r="C54" s="115" t="s">
        <v>28</v>
      </c>
      <c r="D54" s="99">
        <f>E54+F54</f>
        <v>0</v>
      </c>
      <c r="E54" s="100">
        <f>SUM(E55:E57)</f>
        <v>0</v>
      </c>
      <c r="F54" s="113">
        <f>SUM(F55:F56)</f>
        <v>0</v>
      </c>
      <c r="G54" s="114">
        <f>SUM(G55:G56)</f>
        <v>0</v>
      </c>
    </row>
    <row r="55" spans="2:7" s="105" customFormat="1" ht="13.5" hidden="1" customHeight="1" x14ac:dyDescent="0.2">
      <c r="B55" s="101">
        <v>18050300</v>
      </c>
      <c r="C55" s="116" t="s">
        <v>29</v>
      </c>
      <c r="D55" s="30">
        <f t="shared" si="1"/>
        <v>0</v>
      </c>
      <c r="E55" s="31"/>
      <c r="F55" s="10">
        <v>0</v>
      </c>
      <c r="G55" s="23">
        <v>0</v>
      </c>
    </row>
    <row r="56" spans="2:7" s="105" customFormat="1" hidden="1" x14ac:dyDescent="0.2">
      <c r="B56" s="101">
        <v>18050400</v>
      </c>
      <c r="C56" s="116" t="s">
        <v>30</v>
      </c>
      <c r="D56" s="30">
        <f t="shared" si="1"/>
        <v>0</v>
      </c>
      <c r="E56" s="31"/>
      <c r="F56" s="10">
        <v>0</v>
      </c>
      <c r="G56" s="23">
        <v>0</v>
      </c>
    </row>
    <row r="57" spans="2:7" s="105" customFormat="1" ht="63.75" hidden="1" customHeight="1" x14ac:dyDescent="0.2">
      <c r="B57" s="21">
        <v>18050500</v>
      </c>
      <c r="C57" s="14" t="s">
        <v>361</v>
      </c>
      <c r="D57" s="30">
        <f>E57</f>
        <v>0</v>
      </c>
      <c r="E57" s="31"/>
      <c r="F57" s="111"/>
      <c r="G57" s="23"/>
    </row>
    <row r="58" spans="2:7" s="105" customFormat="1" ht="13.5" hidden="1" x14ac:dyDescent="0.25">
      <c r="B58" s="92">
        <v>19000000</v>
      </c>
      <c r="C58" s="93" t="s">
        <v>31</v>
      </c>
      <c r="D58" s="94">
        <f t="shared" ref="D58:D71" si="2">E58+F58</f>
        <v>0</v>
      </c>
      <c r="E58" s="95">
        <f>E59</f>
        <v>0</v>
      </c>
      <c r="F58" s="95">
        <f>F59</f>
        <v>0</v>
      </c>
      <c r="G58" s="23">
        <v>0</v>
      </c>
    </row>
    <row r="59" spans="2:7" s="105" customFormat="1" hidden="1" x14ac:dyDescent="0.2">
      <c r="B59" s="97">
        <v>19010000</v>
      </c>
      <c r="C59" s="117" t="s">
        <v>36</v>
      </c>
      <c r="D59" s="99">
        <f t="shared" si="2"/>
        <v>0</v>
      </c>
      <c r="E59" s="100">
        <f>E60</f>
        <v>0</v>
      </c>
      <c r="F59" s="100">
        <f>F60</f>
        <v>0</v>
      </c>
      <c r="G59" s="23">
        <v>0</v>
      </c>
    </row>
    <row r="60" spans="2:7" s="105" customFormat="1" ht="51" hidden="1" x14ac:dyDescent="0.2">
      <c r="B60" s="118">
        <v>19010100</v>
      </c>
      <c r="C60" s="119" t="s">
        <v>362</v>
      </c>
      <c r="D60" s="120">
        <f t="shared" si="2"/>
        <v>0</v>
      </c>
      <c r="E60" s="121">
        <v>0</v>
      </c>
      <c r="F60" s="295"/>
      <c r="G60" s="122"/>
    </row>
    <row r="61" spans="2:7" ht="15.75" x14ac:dyDescent="0.25">
      <c r="B61" s="123">
        <v>20000000</v>
      </c>
      <c r="C61" s="124" t="s">
        <v>8</v>
      </c>
      <c r="D61" s="125">
        <f t="shared" si="2"/>
        <v>64720</v>
      </c>
      <c r="E61" s="126">
        <f>E62+E71+E81+E86</f>
        <v>64720</v>
      </c>
      <c r="F61" s="370">
        <f>F86+F81+F71+F62</f>
        <v>0</v>
      </c>
      <c r="G61" s="23">
        <f>G86</f>
        <v>0</v>
      </c>
    </row>
    <row r="62" spans="2:7" s="130" customFormat="1" ht="27" x14ac:dyDescent="0.25">
      <c r="B62" s="248">
        <v>21000000</v>
      </c>
      <c r="C62" s="16" t="s">
        <v>151</v>
      </c>
      <c r="D62" s="127">
        <f t="shared" si="2"/>
        <v>62300</v>
      </c>
      <c r="E62" s="95">
        <f>E64+E63</f>
        <v>62300</v>
      </c>
      <c r="F62" s="128">
        <f>F64+F70</f>
        <v>0</v>
      </c>
      <c r="G62" s="129"/>
    </row>
    <row r="63" spans="2:7" s="130" customFormat="1" ht="42" hidden="1" customHeight="1" x14ac:dyDescent="0.25">
      <c r="B63" s="18">
        <v>21010300</v>
      </c>
      <c r="C63" s="6" t="s">
        <v>317</v>
      </c>
      <c r="D63" s="30">
        <f t="shared" si="2"/>
        <v>0</v>
      </c>
      <c r="E63" s="31"/>
      <c r="F63" s="128"/>
      <c r="G63" s="129"/>
    </row>
    <row r="64" spans="2:7" ht="13.5" x14ac:dyDescent="0.25">
      <c r="B64" s="92">
        <v>21080000</v>
      </c>
      <c r="C64" s="93" t="s">
        <v>13</v>
      </c>
      <c r="D64" s="94">
        <f t="shared" si="2"/>
        <v>62300</v>
      </c>
      <c r="E64" s="95">
        <f>E67+E68+E65+E69+E66</f>
        <v>62300</v>
      </c>
      <c r="F64" s="10">
        <v>0</v>
      </c>
      <c r="G64" s="23">
        <v>0</v>
      </c>
    </row>
    <row r="65" spans="2:7" hidden="1" x14ac:dyDescent="0.2">
      <c r="B65" s="101">
        <v>21080500</v>
      </c>
      <c r="C65" s="102" t="s">
        <v>13</v>
      </c>
      <c r="D65" s="30">
        <f t="shared" si="2"/>
        <v>0</v>
      </c>
      <c r="E65" s="31"/>
      <c r="F65" s="10"/>
      <c r="G65" s="23"/>
    </row>
    <row r="66" spans="2:7" s="410" customFormat="1" ht="63.75" hidden="1" x14ac:dyDescent="0.2">
      <c r="B66" s="101">
        <v>21080900</v>
      </c>
      <c r="C66" s="102" t="s">
        <v>523</v>
      </c>
      <c r="D66" s="30">
        <f t="shared" ref="D66" si="3">E66+F66</f>
        <v>0</v>
      </c>
      <c r="E66" s="31"/>
      <c r="F66" s="10"/>
      <c r="G66" s="23"/>
    </row>
    <row r="67" spans="2:7" hidden="1" x14ac:dyDescent="0.2">
      <c r="B67" s="101">
        <v>21081100</v>
      </c>
      <c r="C67" s="102" t="s">
        <v>10</v>
      </c>
      <c r="D67" s="30">
        <f t="shared" si="2"/>
        <v>0</v>
      </c>
      <c r="E67" s="31"/>
      <c r="F67" s="10">
        <v>0</v>
      </c>
      <c r="G67" s="23">
        <v>0</v>
      </c>
    </row>
    <row r="68" spans="2:7" ht="77.25" customHeight="1" x14ac:dyDescent="0.2">
      <c r="B68" s="101">
        <v>21081500</v>
      </c>
      <c r="C68" s="15" t="s">
        <v>363</v>
      </c>
      <c r="D68" s="30">
        <f t="shared" si="2"/>
        <v>62300</v>
      </c>
      <c r="E68" s="31">
        <v>62300</v>
      </c>
      <c r="F68" s="10">
        <v>0</v>
      </c>
      <c r="G68" s="23">
        <v>0</v>
      </c>
    </row>
    <row r="69" spans="2:7" ht="75.75" hidden="1" customHeight="1" x14ac:dyDescent="0.2">
      <c r="B69" s="101">
        <v>21082400</v>
      </c>
      <c r="C69" s="15" t="s">
        <v>299</v>
      </c>
      <c r="D69" s="30">
        <f t="shared" si="2"/>
        <v>0</v>
      </c>
      <c r="E69" s="31"/>
      <c r="F69" s="10"/>
      <c r="G69" s="23"/>
    </row>
    <row r="70" spans="2:7" ht="38.25" hidden="1" x14ac:dyDescent="0.2">
      <c r="B70" s="97">
        <v>21110000</v>
      </c>
      <c r="C70" s="27" t="s">
        <v>258</v>
      </c>
      <c r="D70" s="99">
        <f>E70+F70</f>
        <v>0</v>
      </c>
      <c r="E70" s="100"/>
      <c r="F70" s="103"/>
      <c r="G70" s="106"/>
    </row>
    <row r="71" spans="2:7" ht="27" hidden="1" x14ac:dyDescent="0.25">
      <c r="B71" s="92">
        <v>22000000</v>
      </c>
      <c r="C71" s="93" t="s">
        <v>364</v>
      </c>
      <c r="D71" s="94">
        <f t="shared" si="2"/>
        <v>0</v>
      </c>
      <c r="E71" s="95">
        <f>E78+E72+E77</f>
        <v>0</v>
      </c>
      <c r="F71" s="10">
        <v>0</v>
      </c>
      <c r="G71" s="23">
        <v>0</v>
      </c>
    </row>
    <row r="72" spans="2:7" ht="13.5" hidden="1" x14ac:dyDescent="0.25">
      <c r="B72" s="97">
        <v>22010000</v>
      </c>
      <c r="C72" s="93" t="s">
        <v>63</v>
      </c>
      <c r="D72" s="99">
        <f>D74+D73+D75</f>
        <v>0</v>
      </c>
      <c r="E72" s="100">
        <f>E73+E74+E75</f>
        <v>0</v>
      </c>
      <c r="F72" s="103">
        <v>0</v>
      </c>
      <c r="G72" s="106">
        <v>0</v>
      </c>
    </row>
    <row r="73" spans="2:7" ht="38.25" hidden="1" x14ac:dyDescent="0.2">
      <c r="B73" s="18">
        <v>22010300</v>
      </c>
      <c r="C73" s="6" t="s">
        <v>147</v>
      </c>
      <c r="D73" s="30">
        <f>E73</f>
        <v>0</v>
      </c>
      <c r="E73" s="31"/>
      <c r="F73" s="10"/>
      <c r="G73" s="23"/>
    </row>
    <row r="74" spans="2:7" hidden="1" x14ac:dyDescent="0.2">
      <c r="B74" s="101">
        <v>22012500</v>
      </c>
      <c r="C74" s="102" t="s">
        <v>64</v>
      </c>
      <c r="D74" s="30">
        <f>E74</f>
        <v>0</v>
      </c>
      <c r="E74" s="31"/>
      <c r="F74" s="10">
        <v>0</v>
      </c>
      <c r="G74" s="23">
        <v>0</v>
      </c>
    </row>
    <row r="75" spans="2:7" ht="25.5" hidden="1" x14ac:dyDescent="0.2">
      <c r="B75" s="18">
        <v>22012600</v>
      </c>
      <c r="C75" s="6" t="s">
        <v>148</v>
      </c>
      <c r="D75" s="30">
        <f>E75</f>
        <v>0</v>
      </c>
      <c r="E75" s="31"/>
      <c r="F75" s="10"/>
      <c r="G75" s="23"/>
    </row>
    <row r="76" spans="2:7" ht="40.5" hidden="1" x14ac:dyDescent="0.25">
      <c r="B76" s="321">
        <v>22080000</v>
      </c>
      <c r="C76" s="322" t="s">
        <v>365</v>
      </c>
      <c r="D76" s="323">
        <f>E76</f>
        <v>0</v>
      </c>
      <c r="E76" s="324">
        <f>E77</f>
        <v>0</v>
      </c>
      <c r="F76" s="325">
        <v>0</v>
      </c>
      <c r="G76" s="326">
        <v>0</v>
      </c>
    </row>
    <row r="77" spans="2:7" ht="38.25" hidden="1" x14ac:dyDescent="0.2">
      <c r="B77" s="250">
        <v>22080400</v>
      </c>
      <c r="C77" s="249" t="s">
        <v>254</v>
      </c>
      <c r="D77" s="32">
        <f>E77</f>
        <v>0</v>
      </c>
      <c r="E77" s="33"/>
      <c r="F77" s="25"/>
      <c r="G77" s="26"/>
    </row>
    <row r="78" spans="2:7" ht="13.5" hidden="1" x14ac:dyDescent="0.25">
      <c r="B78" s="97">
        <v>22090000</v>
      </c>
      <c r="C78" s="93" t="s">
        <v>9</v>
      </c>
      <c r="D78" s="99">
        <f>E78+F78</f>
        <v>0</v>
      </c>
      <c r="E78" s="100">
        <f>SUM(E79:E80)</f>
        <v>0</v>
      </c>
      <c r="F78" s="10">
        <v>0</v>
      </c>
      <c r="G78" s="23">
        <v>0</v>
      </c>
    </row>
    <row r="79" spans="2:7" ht="49.5" hidden="1" customHeight="1" x14ac:dyDescent="0.2">
      <c r="B79" s="101">
        <v>22090100</v>
      </c>
      <c r="C79" s="102" t="s">
        <v>20</v>
      </c>
      <c r="D79" s="131">
        <f>E79+F79</f>
        <v>0</v>
      </c>
      <c r="E79" s="109"/>
      <c r="F79" s="10">
        <v>0</v>
      </c>
      <c r="G79" s="23">
        <v>0</v>
      </c>
    </row>
    <row r="80" spans="2:7" ht="37.5" hidden="1" customHeight="1" x14ac:dyDescent="0.2">
      <c r="B80" s="101">
        <v>22090400</v>
      </c>
      <c r="C80" s="102" t="s">
        <v>21</v>
      </c>
      <c r="D80" s="30">
        <f>E80+F80</f>
        <v>0</v>
      </c>
      <c r="E80" s="31"/>
      <c r="F80" s="10">
        <v>0</v>
      </c>
      <c r="G80" s="23">
        <v>0</v>
      </c>
    </row>
    <row r="81" spans="2:7" s="130" customFormat="1" ht="13.5" x14ac:dyDescent="0.25">
      <c r="B81" s="22">
        <v>24000000</v>
      </c>
      <c r="C81" s="11" t="s">
        <v>149</v>
      </c>
      <c r="D81" s="94">
        <f>E81+F81</f>
        <v>2420</v>
      </c>
      <c r="E81" s="95">
        <f>E82</f>
        <v>2420</v>
      </c>
      <c r="F81" s="128">
        <f>F82</f>
        <v>0</v>
      </c>
      <c r="G81" s="129"/>
    </row>
    <row r="82" spans="2:7" ht="13.5" x14ac:dyDescent="0.25">
      <c r="B82" s="17">
        <v>24060000</v>
      </c>
      <c r="C82" s="11" t="s">
        <v>150</v>
      </c>
      <c r="D82" s="99">
        <f>E82+F82</f>
        <v>2420</v>
      </c>
      <c r="E82" s="100">
        <f>E83+E85</f>
        <v>2420</v>
      </c>
      <c r="F82" s="103">
        <f>F83+F84+F85</f>
        <v>0</v>
      </c>
      <c r="G82" s="23"/>
    </row>
    <row r="83" spans="2:7" x14ac:dyDescent="0.2">
      <c r="B83" s="18">
        <v>24060300</v>
      </c>
      <c r="C83" s="5" t="s">
        <v>150</v>
      </c>
      <c r="D83" s="30">
        <f>E83</f>
        <v>2420</v>
      </c>
      <c r="E83" s="31">
        <v>2420</v>
      </c>
      <c r="F83" s="10"/>
      <c r="G83" s="23"/>
    </row>
    <row r="84" spans="2:7" ht="51" hidden="1" x14ac:dyDescent="0.2">
      <c r="B84" s="18">
        <v>24062100</v>
      </c>
      <c r="C84" s="6" t="s">
        <v>152</v>
      </c>
      <c r="D84" s="30">
        <f>E84+F84</f>
        <v>0</v>
      </c>
      <c r="E84" s="31">
        <v>0</v>
      </c>
      <c r="F84" s="10"/>
      <c r="G84" s="23"/>
    </row>
    <row r="85" spans="2:7" ht="126.75" hidden="1" customHeight="1" x14ac:dyDescent="0.2">
      <c r="B85" s="34">
        <v>24062200</v>
      </c>
      <c r="C85" s="6" t="s">
        <v>330</v>
      </c>
      <c r="D85" s="131">
        <f>E85</f>
        <v>0</v>
      </c>
      <c r="E85" s="109"/>
      <c r="F85" s="10"/>
      <c r="G85" s="23"/>
    </row>
    <row r="86" spans="2:7" ht="13.5" hidden="1" x14ac:dyDescent="0.25">
      <c r="B86" s="92">
        <v>25000000</v>
      </c>
      <c r="C86" s="93" t="s">
        <v>11</v>
      </c>
      <c r="D86" s="94">
        <f>E86+F86</f>
        <v>0</v>
      </c>
      <c r="E86" s="95">
        <f t="shared" ref="E86:G87" si="4">E87</f>
        <v>0</v>
      </c>
      <c r="F86" s="240">
        <f t="shared" si="4"/>
        <v>0</v>
      </c>
      <c r="G86" s="129">
        <f t="shared" si="4"/>
        <v>0</v>
      </c>
    </row>
    <row r="87" spans="2:7" s="105" customFormat="1" ht="40.5" hidden="1" x14ac:dyDescent="0.25">
      <c r="B87" s="97">
        <v>25010000</v>
      </c>
      <c r="C87" s="93" t="s">
        <v>32</v>
      </c>
      <c r="D87" s="132">
        <f>E87+F87</f>
        <v>0</v>
      </c>
      <c r="E87" s="100">
        <f t="shared" si="4"/>
        <v>0</v>
      </c>
      <c r="F87" s="132">
        <f t="shared" si="4"/>
        <v>0</v>
      </c>
      <c r="G87" s="106">
        <f t="shared" si="4"/>
        <v>0</v>
      </c>
    </row>
    <row r="88" spans="2:7" ht="25.5" hidden="1" x14ac:dyDescent="0.2">
      <c r="B88" s="101">
        <v>25010100</v>
      </c>
      <c r="C88" s="102" t="s">
        <v>33</v>
      </c>
      <c r="D88" s="30">
        <f>E88+F88</f>
        <v>0</v>
      </c>
      <c r="E88" s="31">
        <v>0</v>
      </c>
      <c r="F88" s="363"/>
      <c r="G88" s="23">
        <v>0</v>
      </c>
    </row>
    <row r="89" spans="2:7" ht="15.75" x14ac:dyDescent="0.25">
      <c r="B89" s="123">
        <v>30000000</v>
      </c>
      <c r="C89" s="124" t="s">
        <v>37</v>
      </c>
      <c r="D89" s="91">
        <f>E89+F89</f>
        <v>270</v>
      </c>
      <c r="E89" s="91">
        <f>E91+E90</f>
        <v>270</v>
      </c>
      <c r="F89" s="135">
        <f>F95+F90</f>
        <v>0</v>
      </c>
      <c r="G89" s="257">
        <f>G95+G90</f>
        <v>0</v>
      </c>
    </row>
    <row r="90" spans="2:7" ht="28.5" customHeight="1" x14ac:dyDescent="0.25">
      <c r="B90" s="92">
        <v>31000000</v>
      </c>
      <c r="C90" s="93" t="s">
        <v>301</v>
      </c>
      <c r="D90" s="127">
        <f>E90+F90</f>
        <v>270</v>
      </c>
      <c r="E90" s="95">
        <f>E91+E93+E94</f>
        <v>270</v>
      </c>
      <c r="F90" s="240">
        <f>G90</f>
        <v>0</v>
      </c>
      <c r="G90" s="241">
        <f>G91+G92+G93+G94</f>
        <v>0</v>
      </c>
    </row>
    <row r="91" spans="2:7" ht="79.5" hidden="1" customHeight="1" x14ac:dyDescent="0.25">
      <c r="B91" s="92">
        <v>31010000</v>
      </c>
      <c r="C91" s="93" t="s">
        <v>255</v>
      </c>
      <c r="D91" s="31">
        <f>E91</f>
        <v>0</v>
      </c>
      <c r="E91" s="31">
        <f>E92</f>
        <v>0</v>
      </c>
      <c r="F91" s="100"/>
      <c r="G91" s="299"/>
    </row>
    <row r="92" spans="2:7" ht="63.75" hidden="1" customHeight="1" x14ac:dyDescent="0.25">
      <c r="B92" s="101">
        <v>31010200</v>
      </c>
      <c r="C92" s="102" t="s">
        <v>366</v>
      </c>
      <c r="D92" s="30">
        <f>E92+F92</f>
        <v>0</v>
      </c>
      <c r="E92" s="31"/>
      <c r="F92" s="133"/>
      <c r="G92" s="134"/>
    </row>
    <row r="93" spans="2:7" ht="27" thickBot="1" x14ac:dyDescent="0.3">
      <c r="B93" s="97">
        <v>31020000</v>
      </c>
      <c r="C93" s="98" t="s">
        <v>318</v>
      </c>
      <c r="D93" s="30">
        <f>E93+F93</f>
        <v>270</v>
      </c>
      <c r="E93" s="31">
        <v>270</v>
      </c>
      <c r="F93" s="133"/>
      <c r="G93" s="134"/>
    </row>
    <row r="94" spans="2:7" ht="40.5" hidden="1" x14ac:dyDescent="0.25">
      <c r="B94" s="92">
        <v>31030000</v>
      </c>
      <c r="C94" s="93" t="s">
        <v>300</v>
      </c>
      <c r="D94" s="30">
        <f>F94</f>
        <v>0</v>
      </c>
      <c r="E94" s="31"/>
      <c r="F94" s="30">
        <f>G94</f>
        <v>0</v>
      </c>
      <c r="G94" s="271"/>
    </row>
    <row r="95" spans="2:7" ht="27" hidden="1" x14ac:dyDescent="0.25">
      <c r="B95" s="92">
        <v>33000000</v>
      </c>
      <c r="C95" s="93" t="s">
        <v>34</v>
      </c>
      <c r="D95" s="94">
        <f>E95+F95</f>
        <v>0</v>
      </c>
      <c r="E95" s="31">
        <v>0</v>
      </c>
      <c r="F95" s="240">
        <f>F96</f>
        <v>0</v>
      </c>
      <c r="G95" s="241">
        <f>G96</f>
        <v>0</v>
      </c>
    </row>
    <row r="96" spans="2:7" ht="13.5" hidden="1" x14ac:dyDescent="0.25">
      <c r="B96" s="327">
        <v>33010000</v>
      </c>
      <c r="C96" s="328" t="s">
        <v>35</v>
      </c>
      <c r="D96" s="329">
        <f>D97+D98</f>
        <v>0</v>
      </c>
      <c r="E96" s="121">
        <f>E97</f>
        <v>0</v>
      </c>
      <c r="F96" s="330">
        <f>F97+F98</f>
        <v>0</v>
      </c>
      <c r="G96" s="331">
        <f>G97+G98</f>
        <v>0</v>
      </c>
    </row>
    <row r="97" spans="2:7" ht="64.5" hidden="1" customHeight="1" x14ac:dyDescent="0.2">
      <c r="B97" s="101">
        <v>33010100</v>
      </c>
      <c r="C97" s="6" t="s">
        <v>367</v>
      </c>
      <c r="D97" s="30">
        <f>F97+E97</f>
        <v>0</v>
      </c>
      <c r="E97" s="368">
        <v>0</v>
      </c>
      <c r="F97" s="363"/>
      <c r="G97" s="369"/>
    </row>
    <row r="98" spans="2:7" ht="65.25" hidden="1" customHeight="1" thickBot="1" x14ac:dyDescent="0.25">
      <c r="B98" s="364">
        <v>33010200</v>
      </c>
      <c r="C98" s="493" t="s">
        <v>403</v>
      </c>
      <c r="D98" s="120">
        <f>F98+E98</f>
        <v>0</v>
      </c>
      <c r="E98" s="365"/>
      <c r="F98" s="366"/>
      <c r="G98" s="367"/>
    </row>
    <row r="99" spans="2:7" s="242" customFormat="1" ht="36.75" customHeight="1" thickBot="1" x14ac:dyDescent="0.3">
      <c r="B99" s="490"/>
      <c r="C99" s="491" t="s">
        <v>115</v>
      </c>
      <c r="D99" s="492">
        <f>D14+D61+D89</f>
        <v>8582151.3599999994</v>
      </c>
      <c r="E99" s="296">
        <f>E14+E61+E89</f>
        <v>8582151.3599999994</v>
      </c>
      <c r="F99" s="296">
        <f>F14+F61+F89</f>
        <v>0</v>
      </c>
      <c r="G99" s="297">
        <f>G14+G61+G89</f>
        <v>0</v>
      </c>
    </row>
    <row r="100" spans="2:7" ht="15.75" x14ac:dyDescent="0.25">
      <c r="B100" s="485">
        <v>40000000</v>
      </c>
      <c r="C100" s="486" t="s">
        <v>14</v>
      </c>
      <c r="D100" s="487">
        <f>E100+F100</f>
        <v>36781452</v>
      </c>
      <c r="E100" s="488">
        <f>E101</f>
        <v>36526752</v>
      </c>
      <c r="F100" s="487">
        <f>F101</f>
        <v>254700</v>
      </c>
      <c r="G100" s="489">
        <f>G101</f>
        <v>0</v>
      </c>
    </row>
    <row r="101" spans="2:7" ht="17.25" customHeight="1" x14ac:dyDescent="0.25">
      <c r="B101" s="97">
        <v>41000000</v>
      </c>
      <c r="C101" s="98" t="s">
        <v>38</v>
      </c>
      <c r="D101" s="99">
        <f>F101+E101</f>
        <v>36781452</v>
      </c>
      <c r="E101" s="99">
        <f>E102+E112+E111</f>
        <v>36526752</v>
      </c>
      <c r="F101" s="110">
        <f>F102+F109+F112</f>
        <v>254700</v>
      </c>
      <c r="G101" s="289">
        <f>G112+G102</f>
        <v>0</v>
      </c>
    </row>
    <row r="102" spans="2:7" ht="26.25" customHeight="1" x14ac:dyDescent="0.25">
      <c r="B102" s="92">
        <v>41030000</v>
      </c>
      <c r="C102" s="93" t="s">
        <v>292</v>
      </c>
      <c r="D102" s="108">
        <f>D107+D103+D104+D105+D106+D108</f>
        <v>35633400</v>
      </c>
      <c r="E102" s="136">
        <f>E107+E103+E104+E105+E106+E108</f>
        <v>35378700</v>
      </c>
      <c r="F102" s="136">
        <f>SUM(F103:F108)</f>
        <v>254700</v>
      </c>
      <c r="G102" s="445">
        <f>SUM(G103:G108)</f>
        <v>0</v>
      </c>
    </row>
    <row r="103" spans="2:7" ht="41.25" hidden="1" customHeight="1" x14ac:dyDescent="0.2">
      <c r="B103" s="12">
        <v>41033300</v>
      </c>
      <c r="C103" s="102" t="s">
        <v>339</v>
      </c>
      <c r="D103" s="131">
        <f>E103</f>
        <v>0</v>
      </c>
      <c r="E103" s="137"/>
      <c r="F103" s="140"/>
      <c r="G103" s="138"/>
    </row>
    <row r="104" spans="2:7" ht="25.5" x14ac:dyDescent="0.2">
      <c r="B104" s="12">
        <v>41033900</v>
      </c>
      <c r="C104" s="13" t="s">
        <v>493</v>
      </c>
      <c r="D104" s="131">
        <f>E104+F104</f>
        <v>35112500</v>
      </c>
      <c r="E104" s="137">
        <f>додаток_4!E17</f>
        <v>35112500</v>
      </c>
      <c r="F104" s="319"/>
      <c r="G104" s="448"/>
    </row>
    <row r="105" spans="2:7" ht="38.25" x14ac:dyDescent="0.25">
      <c r="B105" s="407">
        <v>41035400</v>
      </c>
      <c r="C105" s="13" t="s">
        <v>450</v>
      </c>
      <c r="D105" s="131">
        <v>254700</v>
      </c>
      <c r="E105" s="137"/>
      <c r="F105" s="137">
        <v>254700</v>
      </c>
      <c r="G105" s="129"/>
    </row>
    <row r="106" spans="2:7" ht="57" hidden="1" customHeight="1" x14ac:dyDescent="0.25">
      <c r="B106" s="407">
        <v>41036000</v>
      </c>
      <c r="C106" s="13" t="s">
        <v>451</v>
      </c>
      <c r="D106" s="131">
        <f>E106</f>
        <v>0</v>
      </c>
      <c r="E106" s="137"/>
      <c r="F106" s="128"/>
      <c r="G106" s="129"/>
    </row>
    <row r="107" spans="2:7" ht="51" hidden="1" x14ac:dyDescent="0.25">
      <c r="B107" s="407">
        <v>41035100</v>
      </c>
      <c r="C107" s="13" t="s">
        <v>494</v>
      </c>
      <c r="D107" s="131">
        <f>E107</f>
        <v>0</v>
      </c>
      <c r="E107" s="137"/>
      <c r="F107" s="128"/>
      <c r="G107" s="129"/>
    </row>
    <row r="108" spans="2:7" s="410" customFormat="1" ht="40.5" customHeight="1" x14ac:dyDescent="0.2">
      <c r="B108" s="407">
        <v>41036300</v>
      </c>
      <c r="C108" s="13" t="s">
        <v>554</v>
      </c>
      <c r="D108" s="131">
        <f>E108+F108</f>
        <v>266200</v>
      </c>
      <c r="E108" s="137">
        <v>266200</v>
      </c>
      <c r="F108" s="319"/>
      <c r="G108" s="448"/>
    </row>
    <row r="109" spans="2:7" ht="27" hidden="1" x14ac:dyDescent="0.25">
      <c r="B109" s="141">
        <v>41040000</v>
      </c>
      <c r="C109" s="239" t="s">
        <v>297</v>
      </c>
      <c r="D109" s="108">
        <f>D111</f>
        <v>0</v>
      </c>
      <c r="E109" s="136">
        <f>D109</f>
        <v>0</v>
      </c>
      <c r="F109" s="240"/>
      <c r="G109" s="241"/>
    </row>
    <row r="110" spans="2:7" ht="63.75" hidden="1" x14ac:dyDescent="0.25">
      <c r="B110" s="12">
        <v>41040200</v>
      </c>
      <c r="C110" s="13" t="s">
        <v>293</v>
      </c>
      <c r="D110" s="139">
        <f>E110+F110</f>
        <v>0</v>
      </c>
      <c r="E110" s="140"/>
      <c r="F110" s="128"/>
      <c r="G110" s="129"/>
    </row>
    <row r="111" spans="2:7" ht="13.5" hidden="1" x14ac:dyDescent="0.25">
      <c r="B111" s="12">
        <v>41040400</v>
      </c>
      <c r="C111" s="13" t="s">
        <v>296</v>
      </c>
      <c r="D111" s="131">
        <f>E111</f>
        <v>0</v>
      </c>
      <c r="E111" s="137"/>
      <c r="F111" s="128"/>
      <c r="G111" s="129"/>
    </row>
    <row r="112" spans="2:7" ht="27" customHeight="1" x14ac:dyDescent="0.25">
      <c r="B112" s="141">
        <v>41050000</v>
      </c>
      <c r="C112" s="93" t="s">
        <v>291</v>
      </c>
      <c r="D112" s="108">
        <f>SUM(E112:F112)</f>
        <v>1148052</v>
      </c>
      <c r="E112" s="136">
        <f>E114+E115+E116+E118+E119+E113</f>
        <v>1148052</v>
      </c>
      <c r="F112" s="272">
        <f>F118+F117</f>
        <v>0</v>
      </c>
      <c r="G112" s="288">
        <f>G118</f>
        <v>0</v>
      </c>
    </row>
    <row r="113" spans="2:8" ht="288" hidden="1" customHeight="1" x14ac:dyDescent="0.2">
      <c r="B113" s="300">
        <v>41050200</v>
      </c>
      <c r="C113" s="13" t="s">
        <v>529</v>
      </c>
      <c r="D113" s="292">
        <f>E113</f>
        <v>0</v>
      </c>
      <c r="E113" s="293"/>
      <c r="F113" s="290"/>
      <c r="G113" s="291"/>
    </row>
    <row r="114" spans="2:8" ht="38.25" customHeight="1" thickBot="1" x14ac:dyDescent="0.25">
      <c r="B114" s="300">
        <v>41051000</v>
      </c>
      <c r="C114" s="13" t="s">
        <v>555</v>
      </c>
      <c r="D114" s="292">
        <f>E114</f>
        <v>1148052</v>
      </c>
      <c r="E114" s="293">
        <v>1148052</v>
      </c>
      <c r="F114" s="290"/>
      <c r="G114" s="291"/>
    </row>
    <row r="115" spans="2:8" ht="57" hidden="1" customHeight="1" x14ac:dyDescent="0.2">
      <c r="B115" s="300">
        <v>41051700</v>
      </c>
      <c r="C115" s="13" t="s">
        <v>223</v>
      </c>
      <c r="D115" s="292">
        <f>E115</f>
        <v>0</v>
      </c>
      <c r="E115" s="293"/>
      <c r="F115" s="290"/>
      <c r="G115" s="291"/>
    </row>
    <row r="116" spans="2:8" ht="20.25" hidden="1" customHeight="1" x14ac:dyDescent="0.2">
      <c r="B116" s="107">
        <v>41053900</v>
      </c>
      <c r="C116" s="316" t="s">
        <v>198</v>
      </c>
      <c r="D116" s="131">
        <f>E116</f>
        <v>0</v>
      </c>
      <c r="E116" s="137"/>
      <c r="F116" s="272"/>
      <c r="G116" s="288"/>
    </row>
    <row r="117" spans="2:8" ht="39" hidden="1" customHeight="1" x14ac:dyDescent="0.2">
      <c r="B117" s="107">
        <v>41051100</v>
      </c>
      <c r="C117" s="102" t="s">
        <v>315</v>
      </c>
      <c r="D117" s="131">
        <f>E117+F117</f>
        <v>0</v>
      </c>
      <c r="E117" s="136"/>
      <c r="F117" s="319"/>
      <c r="G117" s="288"/>
    </row>
    <row r="118" spans="2:8" ht="54.75" hidden="1" customHeight="1" x14ac:dyDescent="0.2">
      <c r="B118" s="101">
        <v>41051400</v>
      </c>
      <c r="C118" s="102" t="s">
        <v>332</v>
      </c>
      <c r="D118" s="131">
        <f>E118+F118</f>
        <v>0</v>
      </c>
      <c r="E118" s="137"/>
      <c r="F118" s="137"/>
      <c r="G118" s="294"/>
    </row>
    <row r="119" spans="2:8" ht="69.75" hidden="1" customHeight="1" thickBot="1" x14ac:dyDescent="0.25">
      <c r="B119" s="451" t="s">
        <v>294</v>
      </c>
      <c r="C119" s="452" t="s">
        <v>295</v>
      </c>
      <c r="D119" s="453">
        <f>E119</f>
        <v>0</v>
      </c>
      <c r="E119" s="454"/>
      <c r="F119" s="455"/>
      <c r="G119" s="456"/>
    </row>
    <row r="120" spans="2:8" s="247" customFormat="1" ht="17.25" thickBot="1" x14ac:dyDescent="0.3">
      <c r="B120" s="243"/>
      <c r="C120" s="244" t="s">
        <v>111</v>
      </c>
      <c r="D120" s="245">
        <f>D99+D100</f>
        <v>45363603.359999999</v>
      </c>
      <c r="E120" s="246">
        <f>E99+E100</f>
        <v>45108903.359999999</v>
      </c>
      <c r="F120" s="258">
        <f>F99+F100</f>
        <v>254700</v>
      </c>
      <c r="G120" s="259">
        <f>G99+G100</f>
        <v>0</v>
      </c>
      <c r="H120" s="260"/>
    </row>
    <row r="121" spans="2:8" x14ac:dyDescent="0.2">
      <c r="E121" s="4"/>
      <c r="F121" s="2"/>
      <c r="G121" s="2"/>
    </row>
    <row r="122" spans="2:8" s="28" customFormat="1" ht="18.75" x14ac:dyDescent="0.3">
      <c r="B122" s="28" t="s">
        <v>495</v>
      </c>
      <c r="D122" s="142"/>
      <c r="E122" s="803" t="s">
        <v>496</v>
      </c>
      <c r="F122" s="803"/>
      <c r="G122" s="803"/>
    </row>
    <row r="123" spans="2:8" x14ac:dyDescent="0.2">
      <c r="D123" s="51"/>
      <c r="E123" s="4"/>
      <c r="F123" s="2"/>
      <c r="G123" s="2"/>
    </row>
    <row r="124" spans="2:8" ht="15.75" x14ac:dyDescent="0.25">
      <c r="B124" s="143"/>
      <c r="D124" s="51"/>
      <c r="E124" s="4"/>
      <c r="F124" s="144"/>
      <c r="G124" s="145"/>
    </row>
    <row r="125" spans="2:8" ht="15.75" x14ac:dyDescent="0.25">
      <c r="B125" s="143"/>
      <c r="C125" s="143"/>
      <c r="D125" s="143"/>
      <c r="E125" s="146"/>
      <c r="F125" s="2"/>
      <c r="G125" s="2"/>
    </row>
    <row r="126" spans="2:8" x14ac:dyDescent="0.2">
      <c r="E126" s="147"/>
      <c r="F126" s="2"/>
      <c r="G126" s="2"/>
    </row>
    <row r="127" spans="2:8" x14ac:dyDescent="0.2">
      <c r="E127" s="4"/>
      <c r="F127" s="2"/>
      <c r="G127" s="2"/>
    </row>
    <row r="128" spans="2:8" x14ac:dyDescent="0.2">
      <c r="E128" s="4"/>
      <c r="F128" s="2"/>
      <c r="G128" s="2"/>
    </row>
    <row r="129" spans="5:7" x14ac:dyDescent="0.2">
      <c r="E129" s="4"/>
      <c r="F129" s="2"/>
      <c r="G129" s="2"/>
    </row>
    <row r="130" spans="5:7" x14ac:dyDescent="0.2">
      <c r="E130" s="4"/>
      <c r="F130" s="2"/>
      <c r="G130" s="2"/>
    </row>
    <row r="131" spans="5:7" x14ac:dyDescent="0.2">
      <c r="E131" s="148"/>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x14ac:dyDescent="0.2">
      <c r="E200" s="4"/>
      <c r="F200" s="2"/>
      <c r="G200" s="2"/>
    </row>
    <row r="201" spans="5:7" x14ac:dyDescent="0.2">
      <c r="E201" s="4"/>
      <c r="F201" s="2"/>
      <c r="G201" s="2"/>
    </row>
    <row r="202" spans="5:7" x14ac:dyDescent="0.2">
      <c r="E202" s="4"/>
      <c r="F202" s="2"/>
      <c r="G202" s="2"/>
    </row>
    <row r="203" spans="5:7" ht="12.75" customHeight="1"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row r="543" spans="5:7" x14ac:dyDescent="0.2">
      <c r="E543" s="4"/>
      <c r="F543" s="2"/>
      <c r="G543" s="2"/>
    </row>
    <row r="544" spans="5:7" x14ac:dyDescent="0.2">
      <c r="E544" s="4"/>
      <c r="F544" s="2"/>
      <c r="G544" s="2"/>
    </row>
    <row r="545" spans="5:7" x14ac:dyDescent="0.2">
      <c r="E545" s="4"/>
      <c r="F545" s="2"/>
      <c r="G545" s="2"/>
    </row>
  </sheetData>
  <mergeCells count="12">
    <mergeCell ref="E122:G122"/>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rowBreaks count="1" manualBreakCount="1">
    <brk id="1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832" t="s">
        <v>1</v>
      </c>
      <c r="F1" s="832"/>
      <c r="G1" s="832"/>
    </row>
    <row r="2" spans="2:7" x14ac:dyDescent="0.2">
      <c r="D2" s="804" t="str">
        <f>додаток_1!D2</f>
        <v xml:space="preserve"> до  рішення Здолбунівської міської ради</v>
      </c>
      <c r="E2" s="804"/>
      <c r="F2" s="804"/>
      <c r="G2" s="804"/>
    </row>
    <row r="3" spans="2:7" ht="15.75" customHeight="1" x14ac:dyDescent="0.2">
      <c r="D3" s="831" t="str">
        <f>додаток_1!D3</f>
        <v>"Про зміни до бюджету Здолбунівської міської територіальної громади на 2025 рік"</v>
      </c>
      <c r="E3" s="831"/>
      <c r="F3" s="831"/>
      <c r="G3" s="831"/>
    </row>
    <row r="4" spans="2:7" x14ac:dyDescent="0.2">
      <c r="D4" s="804" t="str">
        <f>додаток_1!D4</f>
        <v>від 20 серпня 2025 року № 2814</v>
      </c>
      <c r="E4" s="804"/>
      <c r="F4" s="804"/>
      <c r="G4" s="804"/>
    </row>
    <row r="5" spans="2:7" x14ac:dyDescent="0.2">
      <c r="F5" s="36"/>
      <c r="G5" s="36"/>
    </row>
    <row r="8" spans="2:7" ht="15.75" x14ac:dyDescent="0.25">
      <c r="B8" s="805" t="s">
        <v>503</v>
      </c>
      <c r="C8" s="805"/>
      <c r="D8" s="805"/>
      <c r="E8" s="805"/>
      <c r="F8" s="805"/>
      <c r="G8" s="805"/>
    </row>
    <row r="9" spans="2:7" ht="15.75" x14ac:dyDescent="0.25">
      <c r="B9" s="805" t="s">
        <v>349</v>
      </c>
      <c r="C9" s="805"/>
      <c r="D9" s="805"/>
      <c r="E9" s="805"/>
      <c r="F9" s="805"/>
      <c r="G9" s="805"/>
    </row>
    <row r="10" spans="2:7" ht="15.75" x14ac:dyDescent="0.25">
      <c r="B10" s="149"/>
      <c r="C10" s="149"/>
      <c r="D10" s="149"/>
      <c r="E10" s="149"/>
      <c r="F10" s="149"/>
      <c r="G10" s="149"/>
    </row>
    <row r="11" spans="2:7" s="38" customFormat="1" x14ac:dyDescent="0.2">
      <c r="B11" s="833">
        <v>1755900000</v>
      </c>
      <c r="C11" s="833"/>
      <c r="D11" s="153"/>
      <c r="E11" s="153"/>
      <c r="F11" s="153"/>
      <c r="G11" s="153"/>
    </row>
    <row r="12" spans="2:7" s="38" customFormat="1" ht="11.25" x14ac:dyDescent="0.2">
      <c r="B12" s="38" t="s">
        <v>127</v>
      </c>
    </row>
    <row r="13" spans="2:7" ht="13.5" thickBot="1" x14ac:dyDescent="0.25">
      <c r="G13" s="1" t="s">
        <v>12</v>
      </c>
    </row>
    <row r="14" spans="2:7" s="163" customFormat="1" ht="15" x14ac:dyDescent="0.25">
      <c r="B14" s="820" t="s">
        <v>39</v>
      </c>
      <c r="C14" s="822" t="s">
        <v>112</v>
      </c>
      <c r="D14" s="822" t="s">
        <v>108</v>
      </c>
      <c r="E14" s="824" t="s">
        <v>15</v>
      </c>
      <c r="F14" s="826" t="s">
        <v>5</v>
      </c>
      <c r="G14" s="827"/>
    </row>
    <row r="15" spans="2:7" s="163" customFormat="1" ht="43.5" thickBot="1" x14ac:dyDescent="0.3">
      <c r="B15" s="821"/>
      <c r="C15" s="823"/>
      <c r="D15" s="823"/>
      <c r="E15" s="825"/>
      <c r="F15" s="164" t="s">
        <v>109</v>
      </c>
      <c r="G15" s="165" t="s">
        <v>110</v>
      </c>
    </row>
    <row r="16" spans="2:7" s="163" customFormat="1" ht="15.75" thickBot="1" x14ac:dyDescent="0.3">
      <c r="B16" s="166">
        <v>1</v>
      </c>
      <c r="C16" s="166">
        <v>2</v>
      </c>
      <c r="D16" s="166">
        <v>3</v>
      </c>
      <c r="E16" s="166">
        <v>4</v>
      </c>
      <c r="F16" s="167">
        <v>5</v>
      </c>
      <c r="G16" s="168">
        <v>6</v>
      </c>
    </row>
    <row r="17" spans="2:10" s="163" customFormat="1" ht="15.75" thickBot="1" x14ac:dyDescent="0.3">
      <c r="B17" s="828" t="s">
        <v>116</v>
      </c>
      <c r="C17" s="829"/>
      <c r="D17" s="829"/>
      <c r="E17" s="829"/>
      <c r="F17" s="829"/>
      <c r="G17" s="830"/>
    </row>
    <row r="18" spans="2:10" s="163" customFormat="1" ht="15" x14ac:dyDescent="0.25">
      <c r="B18" s="169">
        <v>200000</v>
      </c>
      <c r="C18" s="155" t="s">
        <v>113</v>
      </c>
      <c r="D18" s="155">
        <f>D19</f>
        <v>0</v>
      </c>
      <c r="E18" s="155">
        <f>E19</f>
        <v>-2147950</v>
      </c>
      <c r="F18" s="356">
        <f>F19</f>
        <v>2147950</v>
      </c>
      <c r="G18" s="155">
        <f>G19</f>
        <v>2147950</v>
      </c>
    </row>
    <row r="19" spans="2:10" s="163" customFormat="1" ht="30" x14ac:dyDescent="0.25">
      <c r="B19" s="170">
        <v>208000</v>
      </c>
      <c r="C19" s="171" t="s">
        <v>313</v>
      </c>
      <c r="D19" s="156">
        <f>D20-D21</f>
        <v>0</v>
      </c>
      <c r="E19" s="156">
        <f>E20-E21+E22</f>
        <v>-2147950</v>
      </c>
      <c r="F19" s="357">
        <f>F20-F21+F22</f>
        <v>2147950</v>
      </c>
      <c r="G19" s="156">
        <f>G20-G21+G22</f>
        <v>2147950</v>
      </c>
    </row>
    <row r="20" spans="2:10" s="163" customFormat="1" ht="15" x14ac:dyDescent="0.25">
      <c r="B20" s="172">
        <v>208100</v>
      </c>
      <c r="C20" s="171" t="s">
        <v>246</v>
      </c>
      <c r="D20" s="157">
        <f>E20+F20</f>
        <v>0</v>
      </c>
      <c r="E20" s="158"/>
      <c r="F20" s="358"/>
      <c r="G20" s="158"/>
    </row>
    <row r="21" spans="2:10" s="163" customFormat="1" ht="15" x14ac:dyDescent="0.25">
      <c r="B21" s="173">
        <v>208200</v>
      </c>
      <c r="C21" s="157" t="s">
        <v>40</v>
      </c>
      <c r="D21" s="157">
        <f>E21+F21</f>
        <v>0</v>
      </c>
      <c r="E21" s="158"/>
      <c r="F21" s="358"/>
      <c r="G21" s="158"/>
    </row>
    <row r="22" spans="2:10" s="163" customFormat="1" ht="60.75" customHeight="1" x14ac:dyDescent="0.25">
      <c r="B22" s="275">
        <v>208400</v>
      </c>
      <c r="C22" s="171" t="s">
        <v>61</v>
      </c>
      <c r="D22" s="158">
        <f>E22+F22</f>
        <v>0</v>
      </c>
      <c r="E22" s="158">
        <f>-1997950-150000</f>
        <v>-2147950</v>
      </c>
      <c r="F22" s="358">
        <v>2147950</v>
      </c>
      <c r="G22" s="158">
        <f>F22</f>
        <v>2147950</v>
      </c>
      <c r="J22" s="318"/>
    </row>
    <row r="23" spans="2:10" s="163" customFormat="1" ht="17.25" customHeight="1" thickBot="1" x14ac:dyDescent="0.3">
      <c r="B23" s="174"/>
      <c r="C23" s="175" t="s">
        <v>114</v>
      </c>
      <c r="D23" s="160">
        <f>D18</f>
        <v>0</v>
      </c>
      <c r="E23" s="160">
        <f>E18</f>
        <v>-2147950</v>
      </c>
      <c r="F23" s="359">
        <f>F18</f>
        <v>2147950</v>
      </c>
      <c r="G23" s="160">
        <f>G18</f>
        <v>2147950</v>
      </c>
    </row>
    <row r="24" spans="2:10" s="163" customFormat="1" ht="17.25" customHeight="1" thickBot="1" x14ac:dyDescent="0.3">
      <c r="B24" s="817" t="s">
        <v>117</v>
      </c>
      <c r="C24" s="818"/>
      <c r="D24" s="818"/>
      <c r="E24" s="818"/>
      <c r="F24" s="818"/>
      <c r="G24" s="819"/>
    </row>
    <row r="25" spans="2:10" s="177" customFormat="1" ht="28.5" x14ac:dyDescent="0.2">
      <c r="B25" s="169">
        <v>600000</v>
      </c>
      <c r="C25" s="176" t="s">
        <v>41</v>
      </c>
      <c r="D25" s="155">
        <f>D26</f>
        <v>0</v>
      </c>
      <c r="E25" s="155">
        <f>E26</f>
        <v>-2147950</v>
      </c>
      <c r="F25" s="356">
        <f>F26</f>
        <v>2147950</v>
      </c>
      <c r="G25" s="155">
        <f>G26</f>
        <v>2147950</v>
      </c>
    </row>
    <row r="26" spans="2:10" s="177" customFormat="1" ht="12.75" customHeight="1" x14ac:dyDescent="0.2">
      <c r="B26" s="170">
        <v>602000</v>
      </c>
      <c r="C26" s="178" t="s">
        <v>247</v>
      </c>
      <c r="D26" s="156">
        <f>D27-D28</f>
        <v>0</v>
      </c>
      <c r="E26" s="156">
        <f>E27-E28+E29</f>
        <v>-2147950</v>
      </c>
      <c r="F26" s="357">
        <f>F27-F28+F29</f>
        <v>2147950</v>
      </c>
      <c r="G26" s="156">
        <f>G27-G28+G29</f>
        <v>2147950</v>
      </c>
    </row>
    <row r="27" spans="2:10" s="177" customFormat="1" ht="15" x14ac:dyDescent="0.25">
      <c r="B27" s="172">
        <v>602100</v>
      </c>
      <c r="C27" s="171" t="s">
        <v>246</v>
      </c>
      <c r="D27" s="157">
        <f>E27+F27</f>
        <v>0</v>
      </c>
      <c r="E27" s="158"/>
      <c r="F27" s="358">
        <f t="shared" ref="F27:G29" si="0">F20</f>
        <v>0</v>
      </c>
      <c r="G27" s="158">
        <f t="shared" si="0"/>
        <v>0</v>
      </c>
    </row>
    <row r="28" spans="2:10" s="177" customFormat="1" ht="15" x14ac:dyDescent="0.25">
      <c r="B28" s="173">
        <v>602200</v>
      </c>
      <c r="C28" s="157" t="s">
        <v>40</v>
      </c>
      <c r="D28" s="157">
        <f>E28+F28</f>
        <v>0</v>
      </c>
      <c r="E28" s="158"/>
      <c r="F28" s="358">
        <f t="shared" si="0"/>
        <v>0</v>
      </c>
      <c r="G28" s="158">
        <f t="shared" si="0"/>
        <v>0</v>
      </c>
    </row>
    <row r="29" spans="2:10" s="163" customFormat="1" ht="60.75" customHeight="1" x14ac:dyDescent="0.25">
      <c r="B29" s="173">
        <v>602400</v>
      </c>
      <c r="C29" s="171" t="s">
        <v>61</v>
      </c>
      <c r="D29" s="157">
        <f>E29+F29</f>
        <v>0</v>
      </c>
      <c r="E29" s="158">
        <f>E22</f>
        <v>-2147950</v>
      </c>
      <c r="F29" s="358">
        <f t="shared" si="0"/>
        <v>2147950</v>
      </c>
      <c r="G29" s="158">
        <f t="shared" si="0"/>
        <v>2147950</v>
      </c>
    </row>
    <row r="30" spans="2:10" s="163" customFormat="1" ht="15.75" thickBot="1" x14ac:dyDescent="0.3">
      <c r="B30" s="179"/>
      <c r="C30" s="175" t="s">
        <v>114</v>
      </c>
      <c r="D30" s="162">
        <f>D25</f>
        <v>0</v>
      </c>
      <c r="E30" s="162">
        <f>E25</f>
        <v>-2147950</v>
      </c>
      <c r="F30" s="360">
        <f>F25</f>
        <v>2147950</v>
      </c>
      <c r="G30" s="162">
        <f>G25</f>
        <v>2147950</v>
      </c>
    </row>
    <row r="35" spans="2:7" s="28" customFormat="1" ht="18.75" x14ac:dyDescent="0.3">
      <c r="B35" s="28" t="s">
        <v>495</v>
      </c>
      <c r="D35" s="142"/>
      <c r="E35" s="803" t="s">
        <v>496</v>
      </c>
      <c r="F35" s="803"/>
      <c r="G35" s="803"/>
    </row>
    <row r="36" spans="2:7" ht="15.75" x14ac:dyDescent="0.25">
      <c r="B36" s="143"/>
      <c r="E36" s="143"/>
    </row>
  </sheetData>
  <mergeCells count="15">
    <mergeCell ref="D4:G4"/>
    <mergeCell ref="D3:G3"/>
    <mergeCell ref="E1:G1"/>
    <mergeCell ref="B8:G8"/>
    <mergeCell ref="B11:C11"/>
    <mergeCell ref="B9:G9"/>
    <mergeCell ref="D2:G2"/>
    <mergeCell ref="E35:G35"/>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view="pageBreakPreview" zoomScale="80" zoomScaleNormal="80" zoomScaleSheetLayoutView="80" workbookViewId="0"/>
  </sheetViews>
  <sheetFormatPr defaultRowHeight="15" x14ac:dyDescent="0.25"/>
  <cols>
    <col min="1" max="1" width="11.140625" style="276" customWidth="1"/>
    <col min="2" max="2" width="12.140625" style="163" customWidth="1"/>
    <col min="3" max="3" width="11.7109375" style="163" customWidth="1"/>
    <col min="4" max="4" width="55.42578125" style="163" customWidth="1"/>
    <col min="5" max="6" width="16.28515625" style="276" customWidth="1"/>
    <col min="7" max="7" width="16.85546875" style="276" customWidth="1"/>
    <col min="8" max="8" width="13.85546875" style="276" customWidth="1"/>
    <col min="9" max="9" width="8.42578125" style="276" customWidth="1"/>
    <col min="10" max="10" width="15.85546875" style="276" customWidth="1"/>
    <col min="11" max="11" width="15.5703125" style="276" customWidth="1"/>
    <col min="12" max="12" width="13.7109375" style="276" customWidth="1"/>
    <col min="13" max="13" width="13" style="276" customWidth="1"/>
    <col min="14" max="14" width="9.140625" style="276" customWidth="1"/>
    <col min="15" max="15" width="15.5703125" style="276" customWidth="1"/>
    <col min="16" max="16" width="17.28515625" style="276" customWidth="1"/>
    <col min="17" max="17" width="10.85546875" style="163" bestFit="1" customWidth="1"/>
    <col min="18" max="18" width="13.5703125" style="163" bestFit="1" customWidth="1"/>
    <col min="19" max="16384" width="9.140625" style="163"/>
  </cols>
  <sheetData>
    <row r="1" spans="1:16" x14ac:dyDescent="0.25">
      <c r="K1" s="834" t="s">
        <v>520</v>
      </c>
      <c r="L1" s="834"/>
      <c r="M1" s="834"/>
      <c r="N1" s="834"/>
      <c r="O1" s="834"/>
      <c r="P1" s="834"/>
    </row>
    <row r="2" spans="1:16" x14ac:dyDescent="0.25">
      <c r="C2" s="277"/>
      <c r="K2" s="834" t="str">
        <f>додаток_1!D2</f>
        <v xml:space="preserve"> до  рішення Здолбунівської міської ради</v>
      </c>
      <c r="L2" s="834"/>
      <c r="M2" s="834"/>
      <c r="N2" s="834"/>
      <c r="O2" s="834"/>
      <c r="P2" s="834"/>
    </row>
    <row r="3" spans="1:16" ht="21" customHeight="1" x14ac:dyDescent="0.25">
      <c r="K3" s="835" t="str">
        <f>додаток_1!D3</f>
        <v>"Про зміни до бюджету Здолбунівської міської територіальної громади на 2025 рік"</v>
      </c>
      <c r="L3" s="835"/>
      <c r="M3" s="835"/>
      <c r="N3" s="835"/>
      <c r="O3" s="835"/>
      <c r="P3" s="835"/>
    </row>
    <row r="4" spans="1:16" ht="15" customHeight="1" x14ac:dyDescent="0.25">
      <c r="K4" s="834" t="str">
        <f>додаток_1!D4</f>
        <v>від 20 серпня 2025 року № 2814</v>
      </c>
      <c r="L4" s="834"/>
      <c r="M4" s="834"/>
      <c r="N4" s="834"/>
      <c r="O4" s="834"/>
      <c r="P4" s="834"/>
    </row>
    <row r="5" spans="1:16" x14ac:dyDescent="0.25">
      <c r="B5" s="836" t="s">
        <v>502</v>
      </c>
      <c r="C5" s="836"/>
      <c r="D5" s="836"/>
      <c r="E5" s="836"/>
      <c r="F5" s="836"/>
      <c r="G5" s="836"/>
      <c r="H5" s="836"/>
      <c r="I5" s="836"/>
      <c r="J5" s="836"/>
      <c r="K5" s="836"/>
      <c r="L5" s="836"/>
      <c r="M5" s="836"/>
      <c r="N5" s="836"/>
      <c r="O5" s="836"/>
      <c r="P5" s="836"/>
    </row>
    <row r="6" spans="1:16" ht="17.25" customHeight="1" x14ac:dyDescent="0.25">
      <c r="B6" s="836" t="s">
        <v>349</v>
      </c>
      <c r="C6" s="836"/>
      <c r="D6" s="836"/>
      <c r="E6" s="836"/>
      <c r="F6" s="836"/>
      <c r="G6" s="836"/>
      <c r="H6" s="836"/>
      <c r="I6" s="836"/>
      <c r="J6" s="836"/>
      <c r="K6" s="836"/>
      <c r="L6" s="836"/>
      <c r="M6" s="836"/>
      <c r="N6" s="836"/>
      <c r="O6" s="836"/>
      <c r="P6" s="836"/>
    </row>
    <row r="7" spans="1:16" x14ac:dyDescent="0.25">
      <c r="A7" s="846">
        <v>1755900000</v>
      </c>
      <c r="B7" s="846"/>
      <c r="C7" s="83"/>
      <c r="D7" s="83"/>
      <c r="E7" s="84"/>
      <c r="F7" s="84"/>
      <c r="G7" s="84"/>
      <c r="H7" s="84"/>
      <c r="I7" s="84"/>
      <c r="J7" s="84"/>
      <c r="K7" s="84"/>
      <c r="L7" s="84"/>
      <c r="M7" s="84"/>
      <c r="N7" s="84"/>
      <c r="O7" s="278"/>
      <c r="P7" s="84"/>
    </row>
    <row r="8" spans="1:16" x14ac:dyDescent="0.25">
      <c r="A8" s="276" t="s">
        <v>132</v>
      </c>
      <c r="B8" s="83"/>
      <c r="C8" s="83"/>
      <c r="D8" s="83"/>
      <c r="E8" s="84"/>
      <c r="F8" s="84"/>
      <c r="G8" s="84"/>
      <c r="H8" s="84"/>
      <c r="I8" s="84"/>
      <c r="J8" s="84"/>
      <c r="K8" s="84"/>
      <c r="L8" s="84"/>
      <c r="M8" s="84"/>
      <c r="N8" s="84"/>
      <c r="O8" s="84"/>
      <c r="P8" s="84"/>
    </row>
    <row r="9" spans="1:16" ht="13.5" customHeight="1" thickBot="1" x14ac:dyDescent="0.3">
      <c r="P9" s="276" t="s">
        <v>19</v>
      </c>
    </row>
    <row r="10" spans="1:16" ht="18" customHeight="1" x14ac:dyDescent="0.25">
      <c r="A10" s="847" t="s">
        <v>128</v>
      </c>
      <c r="B10" s="853" t="s">
        <v>129</v>
      </c>
      <c r="C10" s="856" t="s">
        <v>118</v>
      </c>
      <c r="D10" s="863" t="s">
        <v>130</v>
      </c>
      <c r="E10" s="860" t="s">
        <v>15</v>
      </c>
      <c r="F10" s="861"/>
      <c r="G10" s="861"/>
      <c r="H10" s="861"/>
      <c r="I10" s="862"/>
      <c r="J10" s="860" t="s">
        <v>5</v>
      </c>
      <c r="K10" s="861"/>
      <c r="L10" s="861"/>
      <c r="M10" s="861"/>
      <c r="N10" s="861"/>
      <c r="O10" s="861"/>
      <c r="P10" s="837" t="s">
        <v>0</v>
      </c>
    </row>
    <row r="11" spans="1:16" ht="21" customHeight="1" x14ac:dyDescent="0.25">
      <c r="A11" s="848"/>
      <c r="B11" s="854"/>
      <c r="C11" s="857"/>
      <c r="D11" s="864"/>
      <c r="E11" s="850" t="s">
        <v>109</v>
      </c>
      <c r="F11" s="866" t="s">
        <v>43</v>
      </c>
      <c r="G11" s="840" t="s">
        <v>16</v>
      </c>
      <c r="H11" s="841"/>
      <c r="I11" s="871" t="s">
        <v>44</v>
      </c>
      <c r="J11" s="850" t="s">
        <v>109</v>
      </c>
      <c r="K11" s="842" t="s">
        <v>119</v>
      </c>
      <c r="L11" s="866" t="s">
        <v>43</v>
      </c>
      <c r="M11" s="840" t="s">
        <v>16</v>
      </c>
      <c r="N11" s="841"/>
      <c r="O11" s="844" t="s">
        <v>44</v>
      </c>
      <c r="P11" s="838"/>
    </row>
    <row r="12" spans="1:16" ht="36" customHeight="1" x14ac:dyDescent="0.25">
      <c r="A12" s="848"/>
      <c r="B12" s="854"/>
      <c r="C12" s="857"/>
      <c r="D12" s="864"/>
      <c r="E12" s="851"/>
      <c r="F12" s="866"/>
      <c r="G12" s="842" t="s">
        <v>17</v>
      </c>
      <c r="H12" s="842" t="s">
        <v>18</v>
      </c>
      <c r="I12" s="872"/>
      <c r="J12" s="851"/>
      <c r="K12" s="870"/>
      <c r="L12" s="866"/>
      <c r="M12" s="842" t="s">
        <v>17</v>
      </c>
      <c r="N12" s="868" t="s">
        <v>18</v>
      </c>
      <c r="O12" s="844"/>
      <c r="P12" s="838"/>
    </row>
    <row r="13" spans="1:16" ht="65.25" customHeight="1" thickBot="1" x14ac:dyDescent="0.3">
      <c r="A13" s="849"/>
      <c r="B13" s="855"/>
      <c r="C13" s="858"/>
      <c r="D13" s="865"/>
      <c r="E13" s="859"/>
      <c r="F13" s="867"/>
      <c r="G13" s="843"/>
      <c r="H13" s="843"/>
      <c r="I13" s="873"/>
      <c r="J13" s="852"/>
      <c r="K13" s="843"/>
      <c r="L13" s="867"/>
      <c r="M13" s="843"/>
      <c r="N13" s="869"/>
      <c r="O13" s="845"/>
      <c r="P13" s="839"/>
    </row>
    <row r="14" spans="1:16" ht="15.75" thickBot="1" x14ac:dyDescent="0.3">
      <c r="A14" s="279">
        <v>1</v>
      </c>
      <c r="B14" s="280">
        <v>2</v>
      </c>
      <c r="C14" s="280">
        <v>3</v>
      </c>
      <c r="D14" s="281">
        <v>4</v>
      </c>
      <c r="E14" s="348">
        <v>5</v>
      </c>
      <c r="F14" s="349">
        <v>6</v>
      </c>
      <c r="G14" s="350">
        <v>7</v>
      </c>
      <c r="H14" s="350">
        <v>8</v>
      </c>
      <c r="I14" s="351">
        <v>9</v>
      </c>
      <c r="J14" s="348">
        <v>10</v>
      </c>
      <c r="K14" s="349">
        <v>11</v>
      </c>
      <c r="L14" s="350">
        <v>12</v>
      </c>
      <c r="M14" s="350">
        <v>13</v>
      </c>
      <c r="N14" s="350">
        <v>14</v>
      </c>
      <c r="O14" s="352">
        <v>15</v>
      </c>
      <c r="P14" s="279">
        <v>16</v>
      </c>
    </row>
    <row r="15" spans="1:16" s="143" customFormat="1" ht="20.25" customHeight="1" thickBot="1" x14ac:dyDescent="0.3">
      <c r="A15" s="339" t="s">
        <v>153</v>
      </c>
      <c r="B15" s="340"/>
      <c r="C15" s="341"/>
      <c r="D15" s="333" t="s">
        <v>45</v>
      </c>
      <c r="E15" s="334">
        <f>E16</f>
        <v>4949970.3600000003</v>
      </c>
      <c r="F15" s="335">
        <f t="shared" ref="F15:P15" si="0">F16</f>
        <v>4949970.3600000003</v>
      </c>
      <c r="G15" s="335">
        <f t="shared" si="0"/>
        <v>0</v>
      </c>
      <c r="H15" s="335">
        <f t="shared" si="0"/>
        <v>0</v>
      </c>
      <c r="I15" s="354">
        <f t="shared" si="0"/>
        <v>0</v>
      </c>
      <c r="J15" s="334">
        <f t="shared" si="0"/>
        <v>590000</v>
      </c>
      <c r="K15" s="335">
        <f t="shared" si="0"/>
        <v>590000</v>
      </c>
      <c r="L15" s="335">
        <f t="shared" si="0"/>
        <v>0</v>
      </c>
      <c r="M15" s="335">
        <f t="shared" si="0"/>
        <v>0</v>
      </c>
      <c r="N15" s="335">
        <f t="shared" si="0"/>
        <v>0</v>
      </c>
      <c r="O15" s="336">
        <f t="shared" si="0"/>
        <v>590000</v>
      </c>
      <c r="P15" s="498">
        <f t="shared" si="0"/>
        <v>5539970.3600000003</v>
      </c>
    </row>
    <row r="16" spans="1:16" s="143" customFormat="1" ht="20.25" customHeight="1" thickBot="1" x14ac:dyDescent="0.3">
      <c r="A16" s="342" t="s">
        <v>154</v>
      </c>
      <c r="B16" s="343"/>
      <c r="C16" s="344"/>
      <c r="D16" s="337" t="s">
        <v>45</v>
      </c>
      <c r="E16" s="449">
        <f>E17+E18+E20+E24+E23+E25+E26+E31+E34+E35+E37+E38+E39+E40+E44+E46+E47+E21+E48+E22+E41+E43+E42+E19+E27+E32</f>
        <v>4949970.3600000003</v>
      </c>
      <c r="F16" s="353">
        <f>F17+F18+F20+F24+F23+F25+F26+F31+F34+F35+F37+F38+F39+F40+F44+F46+F47+F21+F48+F22+F41+F43+F42+F19+F27+F32</f>
        <v>4949970.3600000003</v>
      </c>
      <c r="G16" s="353">
        <f t="shared" ref="G16:I16" si="1">G17+G18+G20+G24+G23+G25+G26+G31+G34+G35+G37+G38+G39+G40+G44+G46+G47+G21+G48+G22+G41+G43+G42+G19+G27</f>
        <v>0</v>
      </c>
      <c r="H16" s="353">
        <f t="shared" si="1"/>
        <v>0</v>
      </c>
      <c r="I16" s="450">
        <f t="shared" si="1"/>
        <v>0</v>
      </c>
      <c r="J16" s="338">
        <f>J17+J18+J19+J20+J21+J22+J23+J24+J25+J26+J27+J31+J32+J34+J35+J37+J38+J39+J40+J41+J42+J43+J44+J47+J48+J33+J36</f>
        <v>590000</v>
      </c>
      <c r="K16" s="353">
        <f>K17+K18+K19+K20+K21+K22+K23+K24+K25+K26+K27+K31+K32+K34+K35+K37+K38+K39+K40+K41+K42+K43+K44+K47+K48+K33+K36</f>
        <v>590000</v>
      </c>
      <c r="L16" s="353">
        <f t="shared" ref="L16:N16" si="2">L17+L18+L19+L20+L21+L22+L23+L24+L25+L26+L27+L31+L32+L34+L35+L37+L38+L39+L40+L41+L42+L43+L44</f>
        <v>0</v>
      </c>
      <c r="M16" s="353">
        <f t="shared" si="2"/>
        <v>0</v>
      </c>
      <c r="N16" s="353">
        <f t="shared" si="2"/>
        <v>0</v>
      </c>
      <c r="O16" s="353">
        <f>O17+O18+O19+O20+O21+O22+O23+O24+O25+O26+O27+O31+O32+O34+O35+O37+O38+O39+O40+O41+O42+O43+O44+O47+O48+O33+O36</f>
        <v>590000</v>
      </c>
      <c r="P16" s="499">
        <f>P17+P18+P20+P24+P23+P25+P26+P31+P34+P35+P37+P38+P39+P40+P44+P46+P47+P21+P22+P48+P45+P41+P43+P42+P19+P32+P27+P33+P36</f>
        <v>5539970.3600000003</v>
      </c>
    </row>
    <row r="17" spans="1:18" s="143" customFormat="1" ht="60.75" hidden="1" customHeight="1" x14ac:dyDescent="0.25">
      <c r="A17" s="500" t="s">
        <v>90</v>
      </c>
      <c r="B17" s="501" t="s">
        <v>74</v>
      </c>
      <c r="C17" s="502" t="s">
        <v>46</v>
      </c>
      <c r="D17" s="503" t="s">
        <v>387</v>
      </c>
      <c r="E17" s="504">
        <f>F17</f>
        <v>0</v>
      </c>
      <c r="F17" s="505"/>
      <c r="G17" s="505"/>
      <c r="H17" s="505"/>
      <c r="I17" s="494"/>
      <c r="J17" s="504"/>
      <c r="K17" s="506"/>
      <c r="L17" s="505"/>
      <c r="M17" s="505"/>
      <c r="N17" s="505"/>
      <c r="O17" s="494"/>
      <c r="P17" s="507">
        <f>E17+J17</f>
        <v>0</v>
      </c>
      <c r="Q17" s="508"/>
      <c r="R17" s="509"/>
    </row>
    <row r="18" spans="1:18" s="143" customFormat="1" ht="15.75" hidden="1" x14ac:dyDescent="0.25">
      <c r="A18" s="510" t="s">
        <v>91</v>
      </c>
      <c r="B18" s="511" t="s">
        <v>70</v>
      </c>
      <c r="C18" s="512" t="s">
        <v>55</v>
      </c>
      <c r="D18" s="513" t="s">
        <v>85</v>
      </c>
      <c r="E18" s="514">
        <f t="shared" ref="E18:E25" si="3">F18</f>
        <v>0</v>
      </c>
      <c r="F18" s="515"/>
      <c r="G18" s="515"/>
      <c r="H18" s="515"/>
      <c r="I18" s="251"/>
      <c r="J18" s="514"/>
      <c r="K18" s="516"/>
      <c r="L18" s="515"/>
      <c r="M18" s="515"/>
      <c r="N18" s="515"/>
      <c r="O18" s="251"/>
      <c r="P18" s="517">
        <f>E18</f>
        <v>0</v>
      </c>
    </row>
    <row r="19" spans="1:18" s="143" customFormat="1" ht="31.5" hidden="1" x14ac:dyDescent="0.25">
      <c r="A19" s="510" t="s">
        <v>370</v>
      </c>
      <c r="B19" s="496">
        <v>3032</v>
      </c>
      <c r="C19" s="512" t="s">
        <v>65</v>
      </c>
      <c r="D19" s="513" t="s">
        <v>371</v>
      </c>
      <c r="E19" s="514">
        <f t="shared" si="3"/>
        <v>0</v>
      </c>
      <c r="F19" s="515"/>
      <c r="G19" s="515"/>
      <c r="H19" s="515"/>
      <c r="I19" s="251"/>
      <c r="J19" s="514"/>
      <c r="K19" s="516"/>
      <c r="L19" s="515"/>
      <c r="M19" s="515"/>
      <c r="N19" s="515"/>
      <c r="O19" s="251"/>
      <c r="P19" s="517">
        <f>E19</f>
        <v>0</v>
      </c>
    </row>
    <row r="20" spans="1:18" s="143" customFormat="1" ht="47.25" hidden="1" x14ac:dyDescent="0.25">
      <c r="A20" s="510" t="s">
        <v>92</v>
      </c>
      <c r="B20" s="496">
        <v>3033</v>
      </c>
      <c r="C20" s="512" t="s">
        <v>65</v>
      </c>
      <c r="D20" s="513" t="s">
        <v>66</v>
      </c>
      <c r="E20" s="514">
        <f t="shared" si="3"/>
        <v>0</v>
      </c>
      <c r="F20" s="515"/>
      <c r="G20" s="515"/>
      <c r="H20" s="515"/>
      <c r="I20" s="251"/>
      <c r="J20" s="514"/>
      <c r="K20" s="516"/>
      <c r="L20" s="515"/>
      <c r="M20" s="515"/>
      <c r="N20" s="515"/>
      <c r="O20" s="251"/>
      <c r="P20" s="517">
        <f t="shared" ref="P20:P24" si="4">E20+J20</f>
        <v>0</v>
      </c>
      <c r="Q20" s="508"/>
    </row>
    <row r="21" spans="1:18" s="143" customFormat="1" ht="31.5" hidden="1" x14ac:dyDescent="0.25">
      <c r="A21" s="510" t="s">
        <v>226</v>
      </c>
      <c r="B21" s="496">
        <v>3035</v>
      </c>
      <c r="C21" s="512" t="s">
        <v>65</v>
      </c>
      <c r="D21" s="513" t="s">
        <v>372</v>
      </c>
      <c r="E21" s="514">
        <f>F21</f>
        <v>0</v>
      </c>
      <c r="F21" s="515"/>
      <c r="G21" s="515"/>
      <c r="H21" s="515"/>
      <c r="I21" s="251"/>
      <c r="J21" s="514"/>
      <c r="K21" s="516"/>
      <c r="L21" s="515"/>
      <c r="M21" s="515"/>
      <c r="N21" s="515"/>
      <c r="O21" s="251"/>
      <c r="P21" s="517">
        <f t="shared" si="4"/>
        <v>0</v>
      </c>
    </row>
    <row r="22" spans="1:18" s="143" customFormat="1" ht="63" hidden="1" x14ac:dyDescent="0.25">
      <c r="A22" s="518" t="s">
        <v>286</v>
      </c>
      <c r="B22" s="519">
        <v>3104</v>
      </c>
      <c r="C22" s="520" t="s">
        <v>284</v>
      </c>
      <c r="D22" s="521" t="s">
        <v>285</v>
      </c>
      <c r="E22" s="514">
        <f>F22</f>
        <v>0</v>
      </c>
      <c r="F22" s="522"/>
      <c r="G22" s="515"/>
      <c r="H22" s="515"/>
      <c r="I22" s="523"/>
      <c r="J22" s="514">
        <f>K22</f>
        <v>0</v>
      </c>
      <c r="K22" s="516">
        <f>O22</f>
        <v>0</v>
      </c>
      <c r="L22" s="515"/>
      <c r="M22" s="515"/>
      <c r="N22" s="515"/>
      <c r="O22" s="251"/>
      <c r="P22" s="517">
        <f>E22+J22</f>
        <v>0</v>
      </c>
    </row>
    <row r="23" spans="1:18" s="143" customFormat="1" ht="31.5" hidden="1" x14ac:dyDescent="0.25">
      <c r="A23" s="510" t="s">
        <v>340</v>
      </c>
      <c r="B23" s="511" t="s">
        <v>341</v>
      </c>
      <c r="C23" s="512" t="s">
        <v>178</v>
      </c>
      <c r="D23" s="524" t="s">
        <v>342</v>
      </c>
      <c r="E23" s="332">
        <f>F23</f>
        <v>0</v>
      </c>
      <c r="F23" s="522"/>
      <c r="G23" s="515"/>
      <c r="H23" s="515"/>
      <c r="I23" s="251"/>
      <c r="J23" s="525"/>
      <c r="K23" s="526"/>
      <c r="L23" s="527"/>
      <c r="M23" s="527"/>
      <c r="N23" s="527"/>
      <c r="O23" s="255"/>
      <c r="P23" s="517">
        <f>E23+J23</f>
        <v>0</v>
      </c>
    </row>
    <row r="24" spans="1:18" s="143" customFormat="1" ht="306.75" hidden="1" customHeight="1" x14ac:dyDescent="0.25">
      <c r="A24" s="518" t="s">
        <v>533</v>
      </c>
      <c r="B24" s="519">
        <v>3225</v>
      </c>
      <c r="C24" s="528" t="s">
        <v>534</v>
      </c>
      <c r="D24" s="521" t="s">
        <v>535</v>
      </c>
      <c r="E24" s="525">
        <f t="shared" si="3"/>
        <v>0</v>
      </c>
      <c r="F24" s="527"/>
      <c r="G24" s="529"/>
      <c r="H24" s="529"/>
      <c r="I24" s="530"/>
      <c r="J24" s="531">
        <f>K24</f>
        <v>0</v>
      </c>
      <c r="K24" s="532">
        <f>O24</f>
        <v>0</v>
      </c>
      <c r="L24" s="533"/>
      <c r="M24" s="533"/>
      <c r="N24" s="533"/>
      <c r="O24" s="534"/>
      <c r="P24" s="535">
        <f t="shared" si="4"/>
        <v>0</v>
      </c>
    </row>
    <row r="25" spans="1:18" s="143" customFormat="1" ht="31.5" hidden="1" x14ac:dyDescent="0.25">
      <c r="A25" s="510" t="s">
        <v>124</v>
      </c>
      <c r="B25" s="511" t="s">
        <v>102</v>
      </c>
      <c r="C25" s="512" t="s">
        <v>48</v>
      </c>
      <c r="D25" s="513" t="s">
        <v>103</v>
      </c>
      <c r="E25" s="504">
        <f t="shared" si="3"/>
        <v>0</v>
      </c>
      <c r="F25" s="536"/>
      <c r="G25" s="505"/>
      <c r="H25" s="505"/>
      <c r="I25" s="494"/>
      <c r="J25" s="514"/>
      <c r="K25" s="516"/>
      <c r="L25" s="515"/>
      <c r="M25" s="515"/>
      <c r="N25" s="515"/>
      <c r="O25" s="251"/>
      <c r="P25" s="517">
        <f t="shared" ref="P25:P30" si="5">E25+J25</f>
        <v>0</v>
      </c>
    </row>
    <row r="26" spans="1:18" s="143" customFormat="1" ht="15.75" hidden="1" x14ac:dyDescent="0.25">
      <c r="A26" s="510" t="s">
        <v>125</v>
      </c>
      <c r="B26" s="511" t="s">
        <v>104</v>
      </c>
      <c r="C26" s="512" t="s">
        <v>51</v>
      </c>
      <c r="D26" s="513" t="s">
        <v>105</v>
      </c>
      <c r="E26" s="514">
        <f>F26</f>
        <v>0</v>
      </c>
      <c r="F26" s="522"/>
      <c r="G26" s="515"/>
      <c r="H26" s="515"/>
      <c r="I26" s="251"/>
      <c r="J26" s="514"/>
      <c r="K26" s="516"/>
      <c r="L26" s="515"/>
      <c r="M26" s="515"/>
      <c r="N26" s="515"/>
      <c r="O26" s="251"/>
      <c r="P26" s="517">
        <f t="shared" si="5"/>
        <v>0</v>
      </c>
      <c r="Q26" s="508"/>
    </row>
    <row r="27" spans="1:18" s="242" customFormat="1" ht="36.75" customHeight="1" x14ac:dyDescent="0.25">
      <c r="A27" s="510" t="s">
        <v>392</v>
      </c>
      <c r="B27" s="209" t="s">
        <v>393</v>
      </c>
      <c r="C27" s="537"/>
      <c r="D27" s="538" t="s">
        <v>394</v>
      </c>
      <c r="E27" s="539">
        <f>E28+E29+E30</f>
        <v>1087912.78</v>
      </c>
      <c r="F27" s="540">
        <f>F28+F29+F30</f>
        <v>1087912.78</v>
      </c>
      <c r="G27" s="540"/>
      <c r="H27" s="540"/>
      <c r="I27" s="254"/>
      <c r="J27" s="539"/>
      <c r="K27" s="540"/>
      <c r="L27" s="540"/>
      <c r="M27" s="540"/>
      <c r="N27" s="540"/>
      <c r="O27" s="254"/>
      <c r="P27" s="517">
        <f>E27+J27</f>
        <v>1087912.78</v>
      </c>
      <c r="Q27" s="541"/>
    </row>
    <row r="28" spans="1:18" s="551" customFormat="1" ht="42" customHeight="1" x14ac:dyDescent="0.25">
      <c r="A28" s="542" t="s">
        <v>138</v>
      </c>
      <c r="B28" s="543" t="s">
        <v>139</v>
      </c>
      <c r="C28" s="544" t="s">
        <v>49</v>
      </c>
      <c r="D28" s="545" t="s">
        <v>140</v>
      </c>
      <c r="E28" s="546">
        <f t="shared" ref="E28:E34" si="6">F28</f>
        <v>767922.78</v>
      </c>
      <c r="F28" s="547">
        <f>567922.78+100000+100000</f>
        <v>767922.78</v>
      </c>
      <c r="G28" s="548"/>
      <c r="H28" s="548"/>
      <c r="I28" s="523"/>
      <c r="J28" s="546"/>
      <c r="K28" s="549"/>
      <c r="L28" s="548"/>
      <c r="M28" s="548"/>
      <c r="N28" s="548"/>
      <c r="O28" s="523"/>
      <c r="P28" s="550">
        <f t="shared" si="5"/>
        <v>767922.78</v>
      </c>
    </row>
    <row r="29" spans="1:18" s="551" customFormat="1" ht="37.5" customHeight="1" x14ac:dyDescent="0.25">
      <c r="A29" s="542" t="s">
        <v>192</v>
      </c>
      <c r="B29" s="543" t="s">
        <v>193</v>
      </c>
      <c r="C29" s="544" t="s">
        <v>49</v>
      </c>
      <c r="D29" s="545" t="s">
        <v>194</v>
      </c>
      <c r="E29" s="546">
        <f t="shared" si="6"/>
        <v>319990</v>
      </c>
      <c r="F29" s="547">
        <f>7848+22152+49990+240000</f>
        <v>319990</v>
      </c>
      <c r="G29" s="548"/>
      <c r="H29" s="548"/>
      <c r="I29" s="523"/>
      <c r="J29" s="546"/>
      <c r="K29" s="549"/>
      <c r="L29" s="548"/>
      <c r="M29" s="548"/>
      <c r="N29" s="548"/>
      <c r="O29" s="523"/>
      <c r="P29" s="550">
        <f t="shared" si="5"/>
        <v>319990</v>
      </c>
    </row>
    <row r="30" spans="1:18" s="551" customFormat="1" ht="31.5" hidden="1" x14ac:dyDescent="0.25">
      <c r="A30" s="542" t="s">
        <v>289</v>
      </c>
      <c r="B30" s="543" t="s">
        <v>288</v>
      </c>
      <c r="C30" s="544" t="s">
        <v>49</v>
      </c>
      <c r="D30" s="545" t="s">
        <v>290</v>
      </c>
      <c r="E30" s="546">
        <f t="shared" si="6"/>
        <v>0</v>
      </c>
      <c r="F30" s="548"/>
      <c r="G30" s="548"/>
      <c r="H30" s="548"/>
      <c r="I30" s="523"/>
      <c r="J30" s="546"/>
      <c r="K30" s="549"/>
      <c r="L30" s="548"/>
      <c r="M30" s="548"/>
      <c r="N30" s="548"/>
      <c r="O30" s="523"/>
      <c r="P30" s="550">
        <f t="shared" si="5"/>
        <v>0</v>
      </c>
    </row>
    <row r="31" spans="1:18" s="143" customFormat="1" ht="24.75" customHeight="1" x14ac:dyDescent="0.25">
      <c r="A31" s="510" t="s">
        <v>93</v>
      </c>
      <c r="B31" s="511" t="s">
        <v>78</v>
      </c>
      <c r="C31" s="512" t="s">
        <v>49</v>
      </c>
      <c r="D31" s="552" t="s">
        <v>79</v>
      </c>
      <c r="E31" s="553">
        <f t="shared" si="6"/>
        <v>1000000</v>
      </c>
      <c r="F31" s="554">
        <f>1000000</f>
        <v>1000000</v>
      </c>
      <c r="G31" s="515"/>
      <c r="H31" s="554"/>
      <c r="I31" s="555"/>
      <c r="J31" s="514">
        <f>K31</f>
        <v>99000</v>
      </c>
      <c r="K31" s="516">
        <f>O31</f>
        <v>99000</v>
      </c>
      <c r="L31" s="515"/>
      <c r="M31" s="515"/>
      <c r="N31" s="515"/>
      <c r="O31" s="251">
        <v>99000</v>
      </c>
      <c r="P31" s="517">
        <f>E31+J31</f>
        <v>1099000</v>
      </c>
    </row>
    <row r="32" spans="1:18" s="143" customFormat="1" ht="114.75" customHeight="1" x14ac:dyDescent="0.25">
      <c r="A32" s="510" t="s">
        <v>499</v>
      </c>
      <c r="B32" s="511" t="s">
        <v>497</v>
      </c>
      <c r="C32" s="512" t="s">
        <v>273</v>
      </c>
      <c r="D32" s="513" t="s">
        <v>498</v>
      </c>
      <c r="E32" s="553">
        <f t="shared" si="6"/>
        <v>253057.58</v>
      </c>
      <c r="F32" s="554">
        <v>253057.58</v>
      </c>
      <c r="G32" s="515"/>
      <c r="H32" s="554"/>
      <c r="I32" s="555"/>
      <c r="J32" s="514"/>
      <c r="K32" s="516"/>
      <c r="L32" s="515"/>
      <c r="M32" s="515"/>
      <c r="N32" s="515"/>
      <c r="O32" s="251"/>
      <c r="P32" s="517">
        <f>E32+J32</f>
        <v>253057.58</v>
      </c>
    </row>
    <row r="33" spans="1:16" s="143" customFormat="1" ht="33" customHeight="1" x14ac:dyDescent="0.25">
      <c r="A33" s="510" t="s">
        <v>373</v>
      </c>
      <c r="B33" s="511" t="s">
        <v>374</v>
      </c>
      <c r="C33" s="512" t="s">
        <v>273</v>
      </c>
      <c r="D33" s="513" t="s">
        <v>511</v>
      </c>
      <c r="E33" s="553"/>
      <c r="F33" s="554"/>
      <c r="G33" s="515"/>
      <c r="H33" s="554"/>
      <c r="I33" s="555"/>
      <c r="J33" s="514">
        <f>K33</f>
        <v>-2799251</v>
      </c>
      <c r="K33" s="516">
        <f>O33</f>
        <v>-2799251</v>
      </c>
      <c r="L33" s="515"/>
      <c r="M33" s="515"/>
      <c r="N33" s="515"/>
      <c r="O33" s="251">
        <f>-1500000-1299251</f>
        <v>-2799251</v>
      </c>
      <c r="P33" s="517">
        <f>E33+J33</f>
        <v>-2799251</v>
      </c>
    </row>
    <row r="34" spans="1:16" s="143" customFormat="1" ht="15.75" hidden="1" x14ac:dyDescent="0.25">
      <c r="A34" s="510" t="s">
        <v>94</v>
      </c>
      <c r="B34" s="496">
        <v>7130</v>
      </c>
      <c r="C34" s="512" t="s">
        <v>54</v>
      </c>
      <c r="D34" s="513" t="s">
        <v>68</v>
      </c>
      <c r="E34" s="514">
        <f t="shared" si="6"/>
        <v>0</v>
      </c>
      <c r="F34" s="515"/>
      <c r="G34" s="515"/>
      <c r="H34" s="515"/>
      <c r="I34" s="251"/>
      <c r="J34" s="514"/>
      <c r="K34" s="516"/>
      <c r="L34" s="515"/>
      <c r="M34" s="515"/>
      <c r="N34" s="515"/>
      <c r="O34" s="251"/>
      <c r="P34" s="517">
        <f>E34+J34</f>
        <v>0</v>
      </c>
    </row>
    <row r="35" spans="1:16" s="143" customFormat="1" ht="31.5" hidden="1" x14ac:dyDescent="0.25">
      <c r="A35" s="510" t="s">
        <v>95</v>
      </c>
      <c r="B35" s="496">
        <v>7350</v>
      </c>
      <c r="C35" s="512" t="s">
        <v>84</v>
      </c>
      <c r="D35" s="513" t="s">
        <v>83</v>
      </c>
      <c r="E35" s="546"/>
      <c r="F35" s="548"/>
      <c r="G35" s="548"/>
      <c r="H35" s="548"/>
      <c r="I35" s="523"/>
      <c r="J35" s="514">
        <f>K35</f>
        <v>0</v>
      </c>
      <c r="K35" s="516">
        <f>O35</f>
        <v>0</v>
      </c>
      <c r="L35" s="515"/>
      <c r="M35" s="515"/>
      <c r="N35" s="515"/>
      <c r="O35" s="251"/>
      <c r="P35" s="517">
        <f>J35</f>
        <v>0</v>
      </c>
    </row>
    <row r="36" spans="1:16" s="143" customFormat="1" ht="31.5" x14ac:dyDescent="0.25">
      <c r="A36" s="510" t="s">
        <v>540</v>
      </c>
      <c r="B36" s="496">
        <v>7367</v>
      </c>
      <c r="C36" s="512" t="s">
        <v>53</v>
      </c>
      <c r="D36" s="513" t="s">
        <v>541</v>
      </c>
      <c r="E36" s="546"/>
      <c r="F36" s="548"/>
      <c r="G36" s="548"/>
      <c r="H36" s="548"/>
      <c r="I36" s="523"/>
      <c r="J36" s="514">
        <f>K36</f>
        <v>2799251</v>
      </c>
      <c r="K36" s="516">
        <f>O36</f>
        <v>2799251</v>
      </c>
      <c r="L36" s="515"/>
      <c r="M36" s="515"/>
      <c r="N36" s="515"/>
      <c r="O36" s="251">
        <v>2799251</v>
      </c>
      <c r="P36" s="517">
        <f>J36</f>
        <v>2799251</v>
      </c>
    </row>
    <row r="37" spans="1:16" s="143" customFormat="1" ht="47.25" x14ac:dyDescent="0.25">
      <c r="A37" s="510" t="s">
        <v>96</v>
      </c>
      <c r="B37" s="496">
        <v>7461</v>
      </c>
      <c r="C37" s="512" t="s">
        <v>81</v>
      </c>
      <c r="D37" s="513" t="s">
        <v>82</v>
      </c>
      <c r="E37" s="514">
        <f>F37</f>
        <v>1809000</v>
      </c>
      <c r="F37" s="515">
        <v>1809000</v>
      </c>
      <c r="G37" s="515"/>
      <c r="H37" s="515"/>
      <c r="I37" s="251"/>
      <c r="J37" s="514"/>
      <c r="K37" s="516"/>
      <c r="L37" s="515"/>
      <c r="M37" s="515"/>
      <c r="N37" s="515"/>
      <c r="O37" s="251"/>
      <c r="P37" s="517">
        <f>E37+J37</f>
        <v>1809000</v>
      </c>
    </row>
    <row r="38" spans="1:16" s="143" customFormat="1" ht="39" customHeight="1" x14ac:dyDescent="0.25">
      <c r="A38" s="510" t="s">
        <v>97</v>
      </c>
      <c r="B38" s="496">
        <v>7670</v>
      </c>
      <c r="C38" s="512" t="s">
        <v>53</v>
      </c>
      <c r="D38" s="513" t="s">
        <v>69</v>
      </c>
      <c r="E38" s="546"/>
      <c r="F38" s="548"/>
      <c r="G38" s="548"/>
      <c r="H38" s="548"/>
      <c r="I38" s="523"/>
      <c r="J38" s="514">
        <f>K38</f>
        <v>191000</v>
      </c>
      <c r="K38" s="516">
        <f>O38</f>
        <v>191000</v>
      </c>
      <c r="L38" s="515"/>
      <c r="M38" s="515"/>
      <c r="N38" s="515"/>
      <c r="O38" s="251">
        <v>191000</v>
      </c>
      <c r="P38" s="517">
        <f>J38</f>
        <v>191000</v>
      </c>
    </row>
    <row r="39" spans="1:16" s="143" customFormat="1" ht="31.5" hidden="1" x14ac:dyDescent="0.25">
      <c r="A39" s="510" t="s">
        <v>98</v>
      </c>
      <c r="B39" s="496">
        <v>7680</v>
      </c>
      <c r="C39" s="512" t="s">
        <v>53</v>
      </c>
      <c r="D39" s="513" t="s">
        <v>80</v>
      </c>
      <c r="E39" s="514">
        <f>F39</f>
        <v>0</v>
      </c>
      <c r="F39" s="515"/>
      <c r="G39" s="548"/>
      <c r="H39" s="548"/>
      <c r="I39" s="523"/>
      <c r="J39" s="514"/>
      <c r="K39" s="516"/>
      <c r="L39" s="515"/>
      <c r="M39" s="515"/>
      <c r="N39" s="515"/>
      <c r="O39" s="251"/>
      <c r="P39" s="517">
        <f t="shared" ref="P39:P43" si="7">E39+J39</f>
        <v>0</v>
      </c>
    </row>
    <row r="40" spans="1:16" s="143" customFormat="1" ht="26.25" hidden="1" customHeight="1" x14ac:dyDescent="0.25">
      <c r="A40" s="510" t="s">
        <v>101</v>
      </c>
      <c r="B40" s="496">
        <v>7693</v>
      </c>
      <c r="C40" s="512" t="s">
        <v>53</v>
      </c>
      <c r="D40" s="513" t="s">
        <v>100</v>
      </c>
      <c r="E40" s="514">
        <f>F40</f>
        <v>0</v>
      </c>
      <c r="F40" s="515"/>
      <c r="G40" s="515"/>
      <c r="H40" s="515"/>
      <c r="I40" s="251"/>
      <c r="J40" s="514"/>
      <c r="K40" s="516"/>
      <c r="L40" s="515"/>
      <c r="M40" s="515"/>
      <c r="N40" s="515"/>
      <c r="O40" s="251"/>
      <c r="P40" s="517">
        <f t="shared" si="7"/>
        <v>0</v>
      </c>
    </row>
    <row r="41" spans="1:16" s="143" customFormat="1" ht="36.75" hidden="1" customHeight="1" x14ac:dyDescent="0.25">
      <c r="A41" s="510" t="s">
        <v>274</v>
      </c>
      <c r="B41" s="496">
        <v>8110</v>
      </c>
      <c r="C41" s="512" t="s">
        <v>276</v>
      </c>
      <c r="D41" s="513" t="s">
        <v>275</v>
      </c>
      <c r="E41" s="514">
        <f>F41</f>
        <v>0</v>
      </c>
      <c r="F41" s="515"/>
      <c r="G41" s="515"/>
      <c r="H41" s="515"/>
      <c r="I41" s="251"/>
      <c r="J41" s="514"/>
      <c r="K41" s="516"/>
      <c r="L41" s="515"/>
      <c r="M41" s="515"/>
      <c r="N41" s="515"/>
      <c r="O41" s="251"/>
      <c r="P41" s="517">
        <f t="shared" si="7"/>
        <v>0</v>
      </c>
    </row>
    <row r="42" spans="1:16" s="143" customFormat="1" ht="31.5" hidden="1" x14ac:dyDescent="0.25">
      <c r="A42" s="510" t="s">
        <v>279</v>
      </c>
      <c r="B42" s="496">
        <v>8220</v>
      </c>
      <c r="C42" s="512" t="s">
        <v>229</v>
      </c>
      <c r="D42" s="513" t="s">
        <v>280</v>
      </c>
      <c r="E42" s="514">
        <f>F42</f>
        <v>0</v>
      </c>
      <c r="F42" s="515"/>
      <c r="G42" s="515"/>
      <c r="H42" s="515"/>
      <c r="I42" s="251"/>
      <c r="J42" s="514"/>
      <c r="K42" s="516"/>
      <c r="L42" s="515"/>
      <c r="M42" s="515"/>
      <c r="N42" s="515"/>
      <c r="O42" s="251"/>
      <c r="P42" s="517">
        <f t="shared" si="7"/>
        <v>0</v>
      </c>
    </row>
    <row r="43" spans="1:16" s="143" customFormat="1" ht="15.75" hidden="1" x14ac:dyDescent="0.25">
      <c r="A43" s="510" t="s">
        <v>277</v>
      </c>
      <c r="B43" s="496">
        <v>8240</v>
      </c>
      <c r="C43" s="512" t="s">
        <v>229</v>
      </c>
      <c r="D43" s="513" t="s">
        <v>278</v>
      </c>
      <c r="E43" s="514">
        <f>F43</f>
        <v>0</v>
      </c>
      <c r="F43" s="515"/>
      <c r="G43" s="515"/>
      <c r="H43" s="515"/>
      <c r="I43" s="251"/>
      <c r="J43" s="514">
        <f>K43</f>
        <v>0</v>
      </c>
      <c r="K43" s="516">
        <f>O43</f>
        <v>0</v>
      </c>
      <c r="L43" s="515"/>
      <c r="M43" s="515"/>
      <c r="N43" s="515"/>
      <c r="O43" s="251"/>
      <c r="P43" s="517">
        <f t="shared" si="7"/>
        <v>0</v>
      </c>
    </row>
    <row r="44" spans="1:16" s="143" customFormat="1" ht="15.75" hidden="1" x14ac:dyDescent="0.25">
      <c r="A44" s="510" t="s">
        <v>99</v>
      </c>
      <c r="B44" s="496">
        <v>8340</v>
      </c>
      <c r="C44" s="512" t="s">
        <v>86</v>
      </c>
      <c r="D44" s="513" t="s">
        <v>87</v>
      </c>
      <c r="E44" s="546"/>
      <c r="F44" s="548"/>
      <c r="G44" s="548"/>
      <c r="H44" s="548"/>
      <c r="I44" s="523"/>
      <c r="J44" s="514">
        <f>L44+O44</f>
        <v>0</v>
      </c>
      <c r="K44" s="516"/>
      <c r="L44" s="515"/>
      <c r="M44" s="515"/>
      <c r="N44" s="515"/>
      <c r="O44" s="251"/>
      <c r="P44" s="517">
        <f>J44+E44</f>
        <v>0</v>
      </c>
    </row>
    <row r="45" spans="1:16" s="143" customFormat="1" ht="73.5" hidden="1" customHeight="1" x14ac:dyDescent="0.25">
      <c r="A45" s="510" t="s">
        <v>248</v>
      </c>
      <c r="B45" s="496">
        <v>9730</v>
      </c>
      <c r="C45" s="512" t="s">
        <v>70</v>
      </c>
      <c r="D45" s="513" t="s">
        <v>249</v>
      </c>
      <c r="E45" s="556"/>
      <c r="F45" s="557"/>
      <c r="G45" s="557"/>
      <c r="H45" s="557"/>
      <c r="I45" s="558"/>
      <c r="J45" s="504">
        <f>K45</f>
        <v>0</v>
      </c>
      <c r="K45" s="506">
        <f>O45</f>
        <v>0</v>
      </c>
      <c r="L45" s="505"/>
      <c r="M45" s="505"/>
      <c r="N45" s="505"/>
      <c r="O45" s="494"/>
      <c r="P45" s="559">
        <f>J45</f>
        <v>0</v>
      </c>
    </row>
    <row r="46" spans="1:16" s="143" customFormat="1" ht="31.5" hidden="1" x14ac:dyDescent="0.25">
      <c r="A46" s="510" t="s">
        <v>126</v>
      </c>
      <c r="B46" s="496">
        <v>9740</v>
      </c>
      <c r="C46" s="560" t="s">
        <v>70</v>
      </c>
      <c r="D46" s="513" t="s">
        <v>106</v>
      </c>
      <c r="E46" s="514"/>
      <c r="F46" s="515"/>
      <c r="G46" s="515"/>
      <c r="H46" s="515"/>
      <c r="I46" s="251"/>
      <c r="J46" s="514">
        <f>O46</f>
        <v>0</v>
      </c>
      <c r="K46" s="561"/>
      <c r="L46" s="515"/>
      <c r="M46" s="515"/>
      <c r="N46" s="515"/>
      <c r="O46" s="251"/>
      <c r="P46" s="559">
        <f>E46+J46</f>
        <v>0</v>
      </c>
    </row>
    <row r="47" spans="1:16" s="563" customFormat="1" ht="18.75" customHeight="1" x14ac:dyDescent="0.25">
      <c r="A47" s="510" t="s">
        <v>222</v>
      </c>
      <c r="B47" s="496">
        <v>9770</v>
      </c>
      <c r="C47" s="560" t="s">
        <v>70</v>
      </c>
      <c r="D47" s="513" t="s">
        <v>198</v>
      </c>
      <c r="E47" s="514">
        <f>F47</f>
        <v>50000</v>
      </c>
      <c r="F47" s="562">
        <v>50000</v>
      </c>
      <c r="G47" s="515"/>
      <c r="H47" s="515"/>
      <c r="I47" s="251"/>
      <c r="J47" s="514">
        <f>K47</f>
        <v>150000</v>
      </c>
      <c r="K47" s="516">
        <f>O47</f>
        <v>150000</v>
      </c>
      <c r="L47" s="515"/>
      <c r="M47" s="515"/>
      <c r="N47" s="515"/>
      <c r="O47" s="251">
        <v>150000</v>
      </c>
      <c r="P47" s="559">
        <f>E47+J47</f>
        <v>200000</v>
      </c>
    </row>
    <row r="48" spans="1:16" s="563" customFormat="1" ht="48" customHeight="1" thickBot="1" x14ac:dyDescent="0.3">
      <c r="A48" s="564" t="s">
        <v>224</v>
      </c>
      <c r="B48" s="565">
        <v>9800</v>
      </c>
      <c r="C48" s="566" t="s">
        <v>70</v>
      </c>
      <c r="D48" s="567" t="s">
        <v>225</v>
      </c>
      <c r="E48" s="568">
        <f>F48</f>
        <v>750000</v>
      </c>
      <c r="F48" s="569">
        <f>500000+50000+200000</f>
        <v>750000</v>
      </c>
      <c r="G48" s="569"/>
      <c r="H48" s="569"/>
      <c r="I48" s="570"/>
      <c r="J48" s="568">
        <f>K48</f>
        <v>150000</v>
      </c>
      <c r="K48" s="569">
        <f>O48</f>
        <v>150000</v>
      </c>
      <c r="L48" s="569"/>
      <c r="M48" s="569"/>
      <c r="N48" s="569"/>
      <c r="O48" s="570">
        <v>150000</v>
      </c>
      <c r="P48" s="571">
        <f>E48+J48</f>
        <v>900000</v>
      </c>
    </row>
    <row r="49" spans="1:17" s="143" customFormat="1" ht="32.25" thickBot="1" x14ac:dyDescent="0.3">
      <c r="A49" s="572" t="s">
        <v>155</v>
      </c>
      <c r="B49" s="573"/>
      <c r="C49" s="574"/>
      <c r="D49" s="575" t="s">
        <v>157</v>
      </c>
      <c r="E49" s="576">
        <f>E50</f>
        <v>38010983</v>
      </c>
      <c r="F49" s="577">
        <f>F50</f>
        <v>38010983</v>
      </c>
      <c r="G49" s="577">
        <f t="shared" ref="G49:P49" si="8">G50</f>
        <v>30152886</v>
      </c>
      <c r="H49" s="577">
        <f t="shared" si="8"/>
        <v>100000</v>
      </c>
      <c r="I49" s="578">
        <f t="shared" si="8"/>
        <v>0</v>
      </c>
      <c r="J49" s="576">
        <f t="shared" si="8"/>
        <v>1812650</v>
      </c>
      <c r="K49" s="577">
        <f t="shared" si="8"/>
        <v>1557950</v>
      </c>
      <c r="L49" s="577">
        <f t="shared" si="8"/>
        <v>254700</v>
      </c>
      <c r="M49" s="577">
        <f t="shared" si="8"/>
        <v>208770</v>
      </c>
      <c r="N49" s="577">
        <f t="shared" si="8"/>
        <v>0</v>
      </c>
      <c r="O49" s="578">
        <f t="shared" si="8"/>
        <v>1557950</v>
      </c>
      <c r="P49" s="579">
        <f t="shared" si="8"/>
        <v>39823633</v>
      </c>
    </row>
    <row r="50" spans="1:17" s="143" customFormat="1" ht="32.25" thickBot="1" x14ac:dyDescent="0.3">
      <c r="A50" s="572" t="s">
        <v>156</v>
      </c>
      <c r="B50" s="573"/>
      <c r="C50" s="574"/>
      <c r="D50" s="580" t="s">
        <v>157</v>
      </c>
      <c r="E50" s="576">
        <f>E51+E52+E53+E54+E56+E57+E58+E59+E75+E76+E78+E79+E80+E81+E82+E83+E84+E87+E88+E64+E62+E77+E72+E66</f>
        <v>38010983</v>
      </c>
      <c r="F50" s="581">
        <f>F51+F52+F53+F54+F56+F57+F58+F59+F75+F76+F78+F79+F80+F81+F82+F83+F84+F87+F88+F64+F62+F77+F72+F66</f>
        <v>38010983</v>
      </c>
      <c r="G50" s="581">
        <f>G51+G52+G53+G54+G56+G57+G58+G59+G75+G76+G78+G79+G80+G81+G82+G83+G84+G87+G88+G64+G62+G77+G72+G66</f>
        <v>30152886</v>
      </c>
      <c r="H50" s="581">
        <f>H51+H52+H53+H54+H56+H57+H58+H59+H75+H76+H78+H79+H80+H81+H82+H83+H84+H87+H88+H64+H62+H77+H72+H66</f>
        <v>100000</v>
      </c>
      <c r="I50" s="582">
        <f>I51+I52+I53+I54+I56+I57+I58+I59+I75+I76+I78+I79+I80+I81+I82+I83+I84+I87+I88+I64+I62+I77+I72+I66</f>
        <v>0</v>
      </c>
      <c r="J50" s="576">
        <f>J51+J52+J53+J54+J56+J57+J58+J59+J75+J76+J78+J79+J80+J81+J82+J83+J84+J87+J88+J63+J62+J77+J72+J66+J69</f>
        <v>1812650</v>
      </c>
      <c r="K50" s="581">
        <f t="shared" ref="K50:O50" si="9">K51+K52+K53+K54+K56+K57+K58+K59+K75+K76+K78+K79+K80+K81+K82+K83+K84+K87+K88+K63+K62+K77+K72+K66+K69</f>
        <v>1557950</v>
      </c>
      <c r="L50" s="581">
        <f t="shared" si="9"/>
        <v>254700</v>
      </c>
      <c r="M50" s="581">
        <f t="shared" si="9"/>
        <v>208770</v>
      </c>
      <c r="N50" s="581">
        <f t="shared" si="9"/>
        <v>0</v>
      </c>
      <c r="O50" s="583">
        <f t="shared" si="9"/>
        <v>1557950</v>
      </c>
      <c r="P50" s="578">
        <f>P51+P52+P53+P54+P56+P57+P58+P59+P75+P76+P78+P79+P80+P81+P82+P83+P84+P87+P88+P62+P77+P66+P72+P63+P69</f>
        <v>39823633</v>
      </c>
    </row>
    <row r="51" spans="1:17" s="143" customFormat="1" ht="37.5" hidden="1" customHeight="1" x14ac:dyDescent="0.25">
      <c r="A51" s="584" t="s">
        <v>191</v>
      </c>
      <c r="B51" s="585" t="s">
        <v>189</v>
      </c>
      <c r="C51" s="586" t="s">
        <v>46</v>
      </c>
      <c r="D51" s="587" t="s">
        <v>386</v>
      </c>
      <c r="E51" s="794">
        <f>F51</f>
        <v>0</v>
      </c>
      <c r="F51" s="794"/>
      <c r="G51" s="794"/>
      <c r="H51" s="794"/>
      <c r="I51" s="795"/>
      <c r="J51" s="504"/>
      <c r="K51" s="506"/>
      <c r="L51" s="506"/>
      <c r="M51" s="506"/>
      <c r="N51" s="506"/>
      <c r="O51" s="588"/>
      <c r="P51" s="589">
        <f>E51+J51</f>
        <v>0</v>
      </c>
    </row>
    <row r="52" spans="1:17" s="143" customFormat="1" ht="24.75" customHeight="1" x14ac:dyDescent="0.25">
      <c r="A52" s="510" t="s">
        <v>158</v>
      </c>
      <c r="B52" s="511" t="s">
        <v>67</v>
      </c>
      <c r="C52" s="560" t="s">
        <v>47</v>
      </c>
      <c r="D52" s="513" t="s">
        <v>76</v>
      </c>
      <c r="E52" s="799">
        <f>F52</f>
        <v>205874</v>
      </c>
      <c r="F52" s="800">
        <f>45757+10067+40050+60000+40000+5000+5000</f>
        <v>205874</v>
      </c>
      <c r="G52" s="800">
        <v>45757</v>
      </c>
      <c r="H52" s="800">
        <v>100000</v>
      </c>
      <c r="I52" s="801"/>
      <c r="J52" s="514">
        <f>K52+L52</f>
        <v>57950</v>
      </c>
      <c r="K52" s="516">
        <f>O52</f>
        <v>57950</v>
      </c>
      <c r="L52" s="515"/>
      <c r="M52" s="515"/>
      <c r="N52" s="515"/>
      <c r="O52" s="251">
        <v>57950</v>
      </c>
      <c r="P52" s="559">
        <f>E52+J52</f>
        <v>263824</v>
      </c>
      <c r="Q52" s="508"/>
    </row>
    <row r="53" spans="1:17" s="143" customFormat="1" ht="58.5" customHeight="1" x14ac:dyDescent="0.25">
      <c r="A53" s="518" t="s">
        <v>204</v>
      </c>
      <c r="B53" s="519">
        <v>1021</v>
      </c>
      <c r="C53" s="528" t="s">
        <v>159</v>
      </c>
      <c r="D53" s="791" t="s">
        <v>388</v>
      </c>
      <c r="E53" s="504">
        <f>F53</f>
        <v>1004512</v>
      </c>
      <c r="F53" s="515">
        <f>170772+37570+21090+20000+730080+25000</f>
        <v>1004512</v>
      </c>
      <c r="G53" s="515">
        <v>170772</v>
      </c>
      <c r="H53" s="515"/>
      <c r="I53" s="251"/>
      <c r="J53" s="514">
        <f>K53</f>
        <v>1500000</v>
      </c>
      <c r="K53" s="516">
        <f>O53</f>
        <v>1500000</v>
      </c>
      <c r="L53" s="515"/>
      <c r="M53" s="515"/>
      <c r="N53" s="515"/>
      <c r="O53" s="251">
        <v>1500000</v>
      </c>
      <c r="P53" s="559">
        <f>E53+J53</f>
        <v>2504512</v>
      </c>
    </row>
    <row r="54" spans="1:17" s="242" customFormat="1" ht="32.25" customHeight="1" x14ac:dyDescent="0.25">
      <c r="A54" s="518" t="s">
        <v>207</v>
      </c>
      <c r="B54" s="590">
        <v>1030</v>
      </c>
      <c r="C54" s="591" t="s">
        <v>159</v>
      </c>
      <c r="D54" s="758" t="s">
        <v>389</v>
      </c>
      <c r="E54" s="539">
        <f t="shared" ref="E54:E57" si="10">F54</f>
        <v>35112500</v>
      </c>
      <c r="F54" s="540">
        <f>F55</f>
        <v>35112500</v>
      </c>
      <c r="G54" s="540">
        <f>G55</f>
        <v>28780738</v>
      </c>
      <c r="H54" s="540"/>
      <c r="I54" s="254"/>
      <c r="J54" s="539"/>
      <c r="K54" s="592"/>
      <c r="L54" s="540"/>
      <c r="M54" s="540"/>
      <c r="N54" s="540"/>
      <c r="O54" s="254"/>
      <c r="P54" s="559">
        <f t="shared" ref="P54:P88" si="11">E54+J54</f>
        <v>35112500</v>
      </c>
    </row>
    <row r="55" spans="1:17" s="551" customFormat="1" ht="30.75" customHeight="1" x14ac:dyDescent="0.25">
      <c r="A55" s="518" t="s">
        <v>206</v>
      </c>
      <c r="B55" s="593">
        <v>1031</v>
      </c>
      <c r="C55" s="594" t="s">
        <v>159</v>
      </c>
      <c r="D55" s="792" t="s">
        <v>376</v>
      </c>
      <c r="E55" s="504">
        <f t="shared" si="10"/>
        <v>35112500</v>
      </c>
      <c r="F55" s="515">
        <v>35112500</v>
      </c>
      <c r="G55" s="515">
        <v>28780738</v>
      </c>
      <c r="H55" s="515"/>
      <c r="I55" s="251"/>
      <c r="J55" s="546"/>
      <c r="K55" s="549"/>
      <c r="L55" s="548"/>
      <c r="M55" s="548"/>
      <c r="N55" s="548"/>
      <c r="O55" s="523"/>
      <c r="P55" s="595">
        <f t="shared" si="11"/>
        <v>35112500</v>
      </c>
    </row>
    <row r="56" spans="1:17" s="143" customFormat="1" ht="36" hidden="1" customHeight="1" x14ac:dyDescent="0.25">
      <c r="A56" s="518" t="s">
        <v>208</v>
      </c>
      <c r="B56" s="519">
        <v>1070</v>
      </c>
      <c r="C56" s="528" t="s">
        <v>160</v>
      </c>
      <c r="D56" s="791" t="s">
        <v>377</v>
      </c>
      <c r="E56" s="504">
        <f t="shared" si="10"/>
        <v>0</v>
      </c>
      <c r="F56" s="515"/>
      <c r="G56" s="515"/>
      <c r="H56" s="515"/>
      <c r="I56" s="251"/>
      <c r="J56" s="514">
        <f>K56</f>
        <v>0</v>
      </c>
      <c r="K56" s="516">
        <f>O56</f>
        <v>0</v>
      </c>
      <c r="L56" s="515"/>
      <c r="M56" s="515"/>
      <c r="N56" s="515"/>
      <c r="O56" s="251"/>
      <c r="P56" s="559">
        <f t="shared" si="11"/>
        <v>0</v>
      </c>
    </row>
    <row r="57" spans="1:17" s="143" customFormat="1" ht="32.25" hidden="1" customHeight="1" x14ac:dyDescent="0.25">
      <c r="A57" s="518" t="s">
        <v>209</v>
      </c>
      <c r="B57" s="519">
        <v>1080</v>
      </c>
      <c r="C57" s="528" t="s">
        <v>160</v>
      </c>
      <c r="D57" s="793" t="s">
        <v>390</v>
      </c>
      <c r="E57" s="504">
        <f t="shared" si="10"/>
        <v>0</v>
      </c>
      <c r="F57" s="515"/>
      <c r="G57" s="515"/>
      <c r="H57" s="515"/>
      <c r="I57" s="251"/>
      <c r="J57" s="514">
        <f>K57+L57</f>
        <v>0</v>
      </c>
      <c r="K57" s="516"/>
      <c r="L57" s="515"/>
      <c r="M57" s="515"/>
      <c r="N57" s="515"/>
      <c r="O57" s="251"/>
      <c r="P57" s="559">
        <f t="shared" si="11"/>
        <v>0</v>
      </c>
    </row>
    <row r="58" spans="1:17" s="143" customFormat="1" ht="26.25" customHeight="1" x14ac:dyDescent="0.25">
      <c r="A58" s="518" t="s">
        <v>242</v>
      </c>
      <c r="B58" s="519">
        <v>1142</v>
      </c>
      <c r="C58" s="528" t="s">
        <v>161</v>
      </c>
      <c r="D58" s="521" t="s">
        <v>243</v>
      </c>
      <c r="E58" s="504">
        <f>F58</f>
        <v>20200</v>
      </c>
      <c r="F58" s="515">
        <v>20200</v>
      </c>
      <c r="G58" s="515"/>
      <c r="H58" s="515"/>
      <c r="I58" s="251"/>
      <c r="J58" s="514"/>
      <c r="K58" s="516"/>
      <c r="L58" s="515"/>
      <c r="M58" s="515"/>
      <c r="N58" s="515"/>
      <c r="O58" s="251"/>
      <c r="P58" s="559">
        <f t="shared" si="11"/>
        <v>20200</v>
      </c>
    </row>
    <row r="59" spans="1:17" s="242" customFormat="1" ht="32.25" customHeight="1" x14ac:dyDescent="0.25">
      <c r="A59" s="518" t="s">
        <v>210</v>
      </c>
      <c r="B59" s="590">
        <v>1150</v>
      </c>
      <c r="C59" s="591"/>
      <c r="D59" s="763" t="s">
        <v>391</v>
      </c>
      <c r="E59" s="802">
        <f>F59</f>
        <v>1346597</v>
      </c>
      <c r="F59" s="540">
        <f>F60+F61</f>
        <v>1346597</v>
      </c>
      <c r="G59" s="540">
        <f>G60+G61</f>
        <v>937419</v>
      </c>
      <c r="H59" s="540">
        <f>H60</f>
        <v>0</v>
      </c>
      <c r="I59" s="254">
        <f>I60+I61</f>
        <v>0</v>
      </c>
      <c r="J59" s="514"/>
      <c r="K59" s="592"/>
      <c r="L59" s="540"/>
      <c r="M59" s="540"/>
      <c r="N59" s="540"/>
      <c r="O59" s="254"/>
      <c r="P59" s="559">
        <f t="shared" si="11"/>
        <v>1346597</v>
      </c>
    </row>
    <row r="60" spans="1:17" s="551" customFormat="1" ht="32.25" customHeight="1" x14ac:dyDescent="0.25">
      <c r="A60" s="518" t="s">
        <v>211</v>
      </c>
      <c r="B60" s="519">
        <v>1151</v>
      </c>
      <c r="C60" s="528" t="s">
        <v>161</v>
      </c>
      <c r="D60" s="521" t="s">
        <v>213</v>
      </c>
      <c r="E60" s="504">
        <f>F60</f>
        <v>198545</v>
      </c>
      <c r="F60" s="515">
        <v>198545</v>
      </c>
      <c r="G60" s="515"/>
      <c r="H60" s="515"/>
      <c r="I60" s="251"/>
      <c r="J60" s="514"/>
      <c r="K60" s="549"/>
      <c r="L60" s="548"/>
      <c r="M60" s="548"/>
      <c r="N60" s="548"/>
      <c r="O60" s="523"/>
      <c r="P60" s="597">
        <f t="shared" si="11"/>
        <v>198545</v>
      </c>
    </row>
    <row r="61" spans="1:17" s="551" customFormat="1" ht="34.5" customHeight="1" x14ac:dyDescent="0.25">
      <c r="A61" s="518" t="s">
        <v>212</v>
      </c>
      <c r="B61" s="519">
        <v>1152</v>
      </c>
      <c r="C61" s="528" t="s">
        <v>161</v>
      </c>
      <c r="D61" s="521" t="s">
        <v>214</v>
      </c>
      <c r="E61" s="504">
        <f>F61</f>
        <v>1148052</v>
      </c>
      <c r="F61" s="515">
        <v>1148052</v>
      </c>
      <c r="G61" s="515">
        <v>937419</v>
      </c>
      <c r="H61" s="515"/>
      <c r="I61" s="251"/>
      <c r="J61" s="546"/>
      <c r="K61" s="549"/>
      <c r="L61" s="548"/>
      <c r="M61" s="548"/>
      <c r="N61" s="548"/>
      <c r="O61" s="523"/>
      <c r="P61" s="559">
        <f t="shared" si="11"/>
        <v>1148052</v>
      </c>
    </row>
    <row r="62" spans="1:17" s="551" customFormat="1" ht="96.75" customHeight="1" x14ac:dyDescent="0.25">
      <c r="A62" s="345" t="s">
        <v>572</v>
      </c>
      <c r="B62" s="789">
        <v>1501</v>
      </c>
      <c r="C62" s="282" t="s">
        <v>161</v>
      </c>
      <c r="D62" s="790" t="s">
        <v>573</v>
      </c>
      <c r="E62" s="504">
        <f>F62</f>
        <v>0</v>
      </c>
      <c r="F62" s="515"/>
      <c r="G62" s="515"/>
      <c r="H62" s="515"/>
      <c r="I62" s="251"/>
      <c r="J62" s="514">
        <f>L62</f>
        <v>254700</v>
      </c>
      <c r="K62" s="516"/>
      <c r="L62" s="515">
        <v>254700</v>
      </c>
      <c r="M62" s="515">
        <v>208770</v>
      </c>
      <c r="N62" s="515"/>
      <c r="O62" s="251"/>
      <c r="P62" s="559">
        <f>J62+E62</f>
        <v>254700</v>
      </c>
    </row>
    <row r="63" spans="1:17" s="599" customFormat="1" ht="105" hidden="1" customHeight="1" x14ac:dyDescent="0.25">
      <c r="A63" s="518" t="s">
        <v>489</v>
      </c>
      <c r="B63" s="590">
        <v>1240</v>
      </c>
      <c r="C63" s="591" t="s">
        <v>161</v>
      </c>
      <c r="D63" s="763" t="s">
        <v>490</v>
      </c>
      <c r="E63" s="802"/>
      <c r="F63" s="540"/>
      <c r="G63" s="540"/>
      <c r="H63" s="540"/>
      <c r="I63" s="254"/>
      <c r="J63" s="598">
        <f>J64+J65</f>
        <v>0</v>
      </c>
      <c r="K63" s="540">
        <f t="shared" ref="K63:O63" si="12">K64+K65</f>
        <v>0</v>
      </c>
      <c r="L63" s="540"/>
      <c r="M63" s="540"/>
      <c r="N63" s="540"/>
      <c r="O63" s="592">
        <f t="shared" si="12"/>
        <v>0</v>
      </c>
      <c r="P63" s="559">
        <f>J63+E63</f>
        <v>0</v>
      </c>
    </row>
    <row r="64" spans="1:17" s="143" customFormat="1" ht="139.5" hidden="1" customHeight="1" x14ac:dyDescent="0.25">
      <c r="A64" s="518" t="s">
        <v>335</v>
      </c>
      <c r="B64" s="519">
        <v>1241</v>
      </c>
      <c r="C64" s="528" t="s">
        <v>161</v>
      </c>
      <c r="D64" s="521" t="s">
        <v>481</v>
      </c>
      <c r="E64" s="504">
        <f>F64</f>
        <v>0</v>
      </c>
      <c r="F64" s="515"/>
      <c r="G64" s="515"/>
      <c r="H64" s="515"/>
      <c r="I64" s="251"/>
      <c r="J64" s="514">
        <f>K64</f>
        <v>0</v>
      </c>
      <c r="K64" s="516">
        <f>O64</f>
        <v>0</v>
      </c>
      <c r="L64" s="515"/>
      <c r="M64" s="515"/>
      <c r="N64" s="515"/>
      <c r="O64" s="251">
        <f>додаток_5!I76</f>
        <v>0</v>
      </c>
      <c r="P64" s="559">
        <f t="shared" si="11"/>
        <v>0</v>
      </c>
    </row>
    <row r="65" spans="1:17" s="143" customFormat="1" ht="125.25" hidden="1" customHeight="1" x14ac:dyDescent="0.25">
      <c r="A65" s="518" t="s">
        <v>336</v>
      </c>
      <c r="B65" s="519">
        <v>1242</v>
      </c>
      <c r="C65" s="528" t="s">
        <v>161</v>
      </c>
      <c r="D65" s="521" t="s">
        <v>491</v>
      </c>
      <c r="E65" s="601"/>
      <c r="F65" s="515"/>
      <c r="G65" s="515"/>
      <c r="H65" s="515"/>
      <c r="I65" s="633"/>
      <c r="J65" s="601">
        <f>K65</f>
        <v>0</v>
      </c>
      <c r="K65" s="515">
        <f>O65</f>
        <v>0</v>
      </c>
      <c r="L65" s="515"/>
      <c r="M65" s="515"/>
      <c r="N65" s="515"/>
      <c r="O65" s="600">
        <f>додаток_5!I78</f>
        <v>0</v>
      </c>
      <c r="P65" s="559">
        <f t="shared" si="11"/>
        <v>0</v>
      </c>
    </row>
    <row r="66" spans="1:17" s="242" customFormat="1" ht="95.25" hidden="1" customHeight="1" x14ac:dyDescent="0.25">
      <c r="A66" s="518" t="s">
        <v>459</v>
      </c>
      <c r="B66" s="590">
        <v>1260</v>
      </c>
      <c r="C66" s="591"/>
      <c r="D66" s="763" t="s">
        <v>461</v>
      </c>
      <c r="E66" s="598">
        <f>E67+E68</f>
        <v>0</v>
      </c>
      <c r="F66" s="540">
        <f t="shared" ref="F66:O66" si="13">F67+F68</f>
        <v>0</v>
      </c>
      <c r="G66" s="540">
        <f t="shared" si="13"/>
        <v>0</v>
      </c>
      <c r="H66" s="540">
        <f t="shared" si="13"/>
        <v>0</v>
      </c>
      <c r="I66" s="517">
        <f t="shared" si="13"/>
        <v>0</v>
      </c>
      <c r="J66" s="598">
        <f t="shared" si="13"/>
        <v>0</v>
      </c>
      <c r="K66" s="540">
        <f t="shared" si="13"/>
        <v>0</v>
      </c>
      <c r="L66" s="540">
        <f t="shared" si="13"/>
        <v>0</v>
      </c>
      <c r="M66" s="540">
        <f t="shared" si="13"/>
        <v>0</v>
      </c>
      <c r="N66" s="540">
        <f t="shared" si="13"/>
        <v>0</v>
      </c>
      <c r="O66" s="592">
        <f t="shared" si="13"/>
        <v>0</v>
      </c>
      <c r="P66" s="559">
        <f t="shared" si="11"/>
        <v>0</v>
      </c>
    </row>
    <row r="67" spans="1:17" s="143" customFormat="1" ht="123" hidden="1" customHeight="1" x14ac:dyDescent="0.25">
      <c r="A67" s="518" t="s">
        <v>460</v>
      </c>
      <c r="B67" s="519">
        <v>1261</v>
      </c>
      <c r="C67" s="528" t="s">
        <v>161</v>
      </c>
      <c r="D67" s="521" t="s">
        <v>462</v>
      </c>
      <c r="E67" s="514"/>
      <c r="F67" s="515"/>
      <c r="G67" s="515"/>
      <c r="H67" s="515"/>
      <c r="I67" s="251"/>
      <c r="J67" s="514">
        <f>K67</f>
        <v>0</v>
      </c>
      <c r="K67" s="516"/>
      <c r="L67" s="515"/>
      <c r="M67" s="515"/>
      <c r="N67" s="515"/>
      <c r="O67" s="251"/>
      <c r="P67" s="559">
        <f>J67+E67</f>
        <v>0</v>
      </c>
    </row>
    <row r="68" spans="1:17" s="143" customFormat="1" ht="57" hidden="1" customHeight="1" x14ac:dyDescent="0.25">
      <c r="A68" s="518" t="s">
        <v>518</v>
      </c>
      <c r="B68" s="519">
        <v>1262</v>
      </c>
      <c r="C68" s="528" t="s">
        <v>161</v>
      </c>
      <c r="D68" s="521" t="s">
        <v>463</v>
      </c>
      <c r="E68" s="514"/>
      <c r="F68" s="515"/>
      <c r="G68" s="515"/>
      <c r="H68" s="515"/>
      <c r="I68" s="251"/>
      <c r="J68" s="514"/>
      <c r="K68" s="516"/>
      <c r="L68" s="515"/>
      <c r="M68" s="515"/>
      <c r="N68" s="515"/>
      <c r="O68" s="251"/>
      <c r="P68" s="559">
        <f t="shared" ref="P68:P71" si="14">J68+E68</f>
        <v>0</v>
      </c>
    </row>
    <row r="69" spans="1:17" s="242" customFormat="1" ht="46.5" hidden="1" customHeight="1" x14ac:dyDescent="0.25">
      <c r="A69" s="518" t="s">
        <v>512</v>
      </c>
      <c r="B69" s="602">
        <v>1270</v>
      </c>
      <c r="C69" s="591" t="s">
        <v>161</v>
      </c>
      <c r="D69" s="763" t="s">
        <v>515</v>
      </c>
      <c r="E69" s="539"/>
      <c r="F69" s="540"/>
      <c r="G69" s="540"/>
      <c r="H69" s="540"/>
      <c r="I69" s="254"/>
      <c r="J69" s="539">
        <f>K69</f>
        <v>0</v>
      </c>
      <c r="K69" s="592">
        <f>O69</f>
        <v>0</v>
      </c>
      <c r="L69" s="540"/>
      <c r="M69" s="540"/>
      <c r="N69" s="540"/>
      <c r="O69" s="254">
        <f>додаток_5!I82</f>
        <v>0</v>
      </c>
      <c r="P69" s="559">
        <f t="shared" si="14"/>
        <v>0</v>
      </c>
    </row>
    <row r="70" spans="1:17" s="143" customFormat="1" ht="105" hidden="1" customHeight="1" x14ac:dyDescent="0.25">
      <c r="A70" s="518" t="s">
        <v>513</v>
      </c>
      <c r="B70" s="603">
        <v>1273</v>
      </c>
      <c r="C70" s="528" t="s">
        <v>161</v>
      </c>
      <c r="D70" s="521" t="s">
        <v>516</v>
      </c>
      <c r="E70" s="514"/>
      <c r="F70" s="515"/>
      <c r="G70" s="515"/>
      <c r="H70" s="515"/>
      <c r="I70" s="251"/>
      <c r="J70" s="514">
        <f>K70</f>
        <v>0</v>
      </c>
      <c r="K70" s="516">
        <f>O70</f>
        <v>0</v>
      </c>
      <c r="L70" s="515"/>
      <c r="M70" s="515"/>
      <c r="N70" s="515"/>
      <c r="O70" s="251">
        <f>додаток_5!I83</f>
        <v>0</v>
      </c>
      <c r="P70" s="597">
        <f t="shared" si="14"/>
        <v>0</v>
      </c>
    </row>
    <row r="71" spans="1:17" s="143" customFormat="1" ht="86.25" hidden="1" customHeight="1" x14ac:dyDescent="0.25">
      <c r="A71" s="518" t="s">
        <v>514</v>
      </c>
      <c r="B71" s="603">
        <v>1274</v>
      </c>
      <c r="C71" s="528" t="s">
        <v>161</v>
      </c>
      <c r="D71" s="521" t="s">
        <v>517</v>
      </c>
      <c r="E71" s="514"/>
      <c r="F71" s="515"/>
      <c r="G71" s="515"/>
      <c r="H71" s="515"/>
      <c r="I71" s="251"/>
      <c r="J71" s="514">
        <f>K71</f>
        <v>0</v>
      </c>
      <c r="K71" s="516">
        <f>O71</f>
        <v>0</v>
      </c>
      <c r="L71" s="515"/>
      <c r="M71" s="515"/>
      <c r="N71" s="515"/>
      <c r="O71" s="251">
        <f>додаток_5!I84</f>
        <v>0</v>
      </c>
      <c r="P71" s="597">
        <f t="shared" si="14"/>
        <v>0</v>
      </c>
    </row>
    <row r="72" spans="1:17" s="242" customFormat="1" ht="92.25" hidden="1" customHeight="1" x14ac:dyDescent="0.25">
      <c r="A72" s="518" t="s">
        <v>457</v>
      </c>
      <c r="B72" s="519">
        <v>1290</v>
      </c>
      <c r="C72" s="528"/>
      <c r="D72" s="521" t="s">
        <v>458</v>
      </c>
      <c r="E72" s="539">
        <f>E73+E74</f>
        <v>0</v>
      </c>
      <c r="F72" s="540">
        <f>F73</f>
        <v>0</v>
      </c>
      <c r="G72" s="540"/>
      <c r="H72" s="540"/>
      <c r="I72" s="254"/>
      <c r="J72" s="539">
        <f>J73+J74</f>
        <v>0</v>
      </c>
      <c r="K72" s="592">
        <f>K73</f>
        <v>0</v>
      </c>
      <c r="L72" s="540">
        <f>L73+L74</f>
        <v>0</v>
      </c>
      <c r="M72" s="540"/>
      <c r="N72" s="540"/>
      <c r="O72" s="254">
        <f>O73+O74</f>
        <v>0</v>
      </c>
      <c r="P72" s="559">
        <f>E72+J72</f>
        <v>0</v>
      </c>
    </row>
    <row r="73" spans="1:17" s="143" customFormat="1" ht="102" hidden="1" customHeight="1" x14ac:dyDescent="0.25">
      <c r="A73" s="518" t="s">
        <v>319</v>
      </c>
      <c r="B73" s="519">
        <v>1291</v>
      </c>
      <c r="C73" s="528" t="s">
        <v>161</v>
      </c>
      <c r="D73" s="521" t="s">
        <v>321</v>
      </c>
      <c r="E73" s="514">
        <f>F73</f>
        <v>0</v>
      </c>
      <c r="F73" s="515"/>
      <c r="G73" s="515"/>
      <c r="H73" s="515"/>
      <c r="I73" s="251"/>
      <c r="J73" s="514">
        <f>K73</f>
        <v>0</v>
      </c>
      <c r="K73" s="516">
        <f>O73</f>
        <v>0</v>
      </c>
      <c r="L73" s="515"/>
      <c r="M73" s="515"/>
      <c r="N73" s="515"/>
      <c r="O73" s="251"/>
      <c r="P73" s="559">
        <f>SUM(J73+E73)</f>
        <v>0</v>
      </c>
    </row>
    <row r="74" spans="1:17" s="143" customFormat="1" ht="89.25" hidden="1" customHeight="1" x14ac:dyDescent="0.25">
      <c r="A74" s="518" t="s">
        <v>320</v>
      </c>
      <c r="B74" s="519">
        <v>1292</v>
      </c>
      <c r="C74" s="528" t="s">
        <v>161</v>
      </c>
      <c r="D74" s="521" t="s">
        <v>322</v>
      </c>
      <c r="E74" s="514"/>
      <c r="F74" s="515"/>
      <c r="G74" s="515"/>
      <c r="H74" s="515"/>
      <c r="I74" s="251"/>
      <c r="J74" s="514">
        <v>0</v>
      </c>
      <c r="K74" s="516"/>
      <c r="L74" s="515"/>
      <c r="M74" s="515"/>
      <c r="N74" s="515"/>
      <c r="O74" s="251"/>
      <c r="P74" s="559">
        <f>J74</f>
        <v>0</v>
      </c>
    </row>
    <row r="75" spans="1:17" s="143" customFormat="1" ht="70.5" hidden="1" customHeight="1" x14ac:dyDescent="0.25">
      <c r="A75" s="518" t="s">
        <v>381</v>
      </c>
      <c r="B75" s="519">
        <v>1300</v>
      </c>
      <c r="C75" s="528" t="s">
        <v>161</v>
      </c>
      <c r="D75" s="521" t="s">
        <v>564</v>
      </c>
      <c r="E75" s="514"/>
      <c r="F75" s="515"/>
      <c r="G75" s="515"/>
      <c r="H75" s="515"/>
      <c r="I75" s="251"/>
      <c r="J75" s="514">
        <f>K75</f>
        <v>0</v>
      </c>
      <c r="K75" s="516">
        <f>O75</f>
        <v>0</v>
      </c>
      <c r="L75" s="515"/>
      <c r="M75" s="515"/>
      <c r="N75" s="515"/>
      <c r="O75" s="251"/>
      <c r="P75" s="559">
        <f>E75+J75</f>
        <v>0</v>
      </c>
    </row>
    <row r="76" spans="1:17" s="143" customFormat="1" ht="70.5" hidden="1" customHeight="1" x14ac:dyDescent="0.25">
      <c r="A76" s="518" t="s">
        <v>378</v>
      </c>
      <c r="B76" s="519">
        <v>1403</v>
      </c>
      <c r="C76" s="528" t="s">
        <v>161</v>
      </c>
      <c r="D76" s="521" t="s">
        <v>379</v>
      </c>
      <c r="E76" s="514">
        <f>F76</f>
        <v>0</v>
      </c>
      <c r="F76" s="515"/>
      <c r="G76" s="515"/>
      <c r="H76" s="515"/>
      <c r="I76" s="251"/>
      <c r="J76" s="514">
        <f>K76+L76</f>
        <v>0</v>
      </c>
      <c r="K76" s="516"/>
      <c r="L76" s="515"/>
      <c r="M76" s="515"/>
      <c r="N76" s="515"/>
      <c r="O76" s="251"/>
      <c r="P76" s="559">
        <f>E76+J76</f>
        <v>0</v>
      </c>
    </row>
    <row r="77" spans="1:17" s="143" customFormat="1" ht="57" customHeight="1" x14ac:dyDescent="0.25">
      <c r="A77" s="518" t="s">
        <v>454</v>
      </c>
      <c r="B77" s="519">
        <v>1600</v>
      </c>
      <c r="C77" s="528" t="s">
        <v>161</v>
      </c>
      <c r="D77" s="521" t="s">
        <v>452</v>
      </c>
      <c r="E77" s="514">
        <f>F77</f>
        <v>266200</v>
      </c>
      <c r="F77" s="515">
        <v>266200</v>
      </c>
      <c r="G77" s="515">
        <v>218200</v>
      </c>
      <c r="H77" s="515"/>
      <c r="I77" s="251"/>
      <c r="J77" s="514"/>
      <c r="K77" s="516"/>
      <c r="L77" s="515"/>
      <c r="M77" s="515"/>
      <c r="N77" s="515"/>
      <c r="O77" s="251"/>
      <c r="P77" s="559">
        <f>E77+J77</f>
        <v>266200</v>
      </c>
    </row>
    <row r="78" spans="1:17" s="143" customFormat="1" ht="34.5" hidden="1" customHeight="1" x14ac:dyDescent="0.25">
      <c r="A78" s="518" t="s">
        <v>171</v>
      </c>
      <c r="B78" s="519">
        <v>2010</v>
      </c>
      <c r="C78" s="528" t="s">
        <v>169</v>
      </c>
      <c r="D78" s="521" t="s">
        <v>467</v>
      </c>
      <c r="E78" s="514">
        <f t="shared" ref="E78:E80" si="15">F78</f>
        <v>0</v>
      </c>
      <c r="F78" s="515"/>
      <c r="G78" s="515"/>
      <c r="H78" s="515"/>
      <c r="I78" s="251"/>
      <c r="J78" s="514">
        <f>K78</f>
        <v>0</v>
      </c>
      <c r="K78" s="516">
        <f>O78</f>
        <v>0</v>
      </c>
      <c r="L78" s="515"/>
      <c r="M78" s="515"/>
      <c r="N78" s="515"/>
      <c r="O78" s="251"/>
      <c r="P78" s="559">
        <f t="shared" si="11"/>
        <v>0</v>
      </c>
    </row>
    <row r="79" spans="1:17" s="143" customFormat="1" ht="27.75" hidden="1" customHeight="1" x14ac:dyDescent="0.25">
      <c r="A79" s="518" t="s">
        <v>174</v>
      </c>
      <c r="B79" s="519">
        <v>2100</v>
      </c>
      <c r="C79" s="528" t="s">
        <v>172</v>
      </c>
      <c r="D79" s="521" t="s">
        <v>470</v>
      </c>
      <c r="E79" s="514">
        <f t="shared" si="15"/>
        <v>0</v>
      </c>
      <c r="F79" s="515"/>
      <c r="G79" s="515"/>
      <c r="H79" s="515"/>
      <c r="I79" s="251"/>
      <c r="J79" s="514"/>
      <c r="K79" s="516"/>
      <c r="L79" s="515"/>
      <c r="M79" s="515"/>
      <c r="N79" s="515"/>
      <c r="O79" s="251"/>
      <c r="P79" s="559">
        <f t="shared" si="11"/>
        <v>0</v>
      </c>
      <c r="Q79" s="508"/>
    </row>
    <row r="80" spans="1:17" s="143" customFormat="1" ht="49.5" customHeight="1" x14ac:dyDescent="0.25">
      <c r="A80" s="518" t="s">
        <v>177</v>
      </c>
      <c r="B80" s="519">
        <v>2111</v>
      </c>
      <c r="C80" s="528" t="s">
        <v>468</v>
      </c>
      <c r="D80" s="521" t="s">
        <v>176</v>
      </c>
      <c r="E80" s="514">
        <f t="shared" si="15"/>
        <v>12500</v>
      </c>
      <c r="F80" s="515">
        <v>12500</v>
      </c>
      <c r="G80" s="515"/>
      <c r="H80" s="515"/>
      <c r="I80" s="251"/>
      <c r="J80" s="514">
        <f>K80</f>
        <v>0</v>
      </c>
      <c r="K80" s="516">
        <f>O80</f>
        <v>0</v>
      </c>
      <c r="L80" s="515"/>
      <c r="M80" s="515"/>
      <c r="N80" s="515"/>
      <c r="O80" s="251"/>
      <c r="P80" s="559">
        <f t="shared" si="11"/>
        <v>12500</v>
      </c>
    </row>
    <row r="81" spans="1:18" s="143" customFormat="1" ht="31.5" hidden="1" customHeight="1" x14ac:dyDescent="0.25">
      <c r="A81" s="518" t="s">
        <v>165</v>
      </c>
      <c r="B81" s="519" t="s">
        <v>166</v>
      </c>
      <c r="C81" s="528" t="s">
        <v>167</v>
      </c>
      <c r="D81" s="521" t="s">
        <v>464</v>
      </c>
      <c r="E81" s="568">
        <f>F81</f>
        <v>0</v>
      </c>
      <c r="F81" s="604"/>
      <c r="G81" s="604"/>
      <c r="H81" s="604"/>
      <c r="I81" s="605"/>
      <c r="J81" s="514">
        <f>K81+L81</f>
        <v>0</v>
      </c>
      <c r="K81" s="516">
        <f>O81</f>
        <v>0</v>
      </c>
      <c r="L81" s="515"/>
      <c r="M81" s="515"/>
      <c r="N81" s="515"/>
      <c r="O81" s="251"/>
      <c r="P81" s="559">
        <f t="shared" si="11"/>
        <v>0</v>
      </c>
    </row>
    <row r="82" spans="1:18" s="143" customFormat="1" ht="70.5" hidden="1" customHeight="1" x14ac:dyDescent="0.25">
      <c r="A82" s="518" t="s">
        <v>162</v>
      </c>
      <c r="B82" s="519" t="s">
        <v>77</v>
      </c>
      <c r="C82" s="528" t="s">
        <v>50</v>
      </c>
      <c r="D82" s="521" t="s">
        <v>469</v>
      </c>
      <c r="E82" s="514">
        <f>F82</f>
        <v>0</v>
      </c>
      <c r="F82" s="515"/>
      <c r="G82" s="515"/>
      <c r="H82" s="515"/>
      <c r="I82" s="251"/>
      <c r="J82" s="514"/>
      <c r="K82" s="516"/>
      <c r="L82" s="515"/>
      <c r="M82" s="515"/>
      <c r="N82" s="515"/>
      <c r="O82" s="251"/>
      <c r="P82" s="559">
        <f t="shared" si="11"/>
        <v>0</v>
      </c>
    </row>
    <row r="83" spans="1:18" s="143" customFormat="1" ht="54.75" customHeight="1" thickBot="1" x14ac:dyDescent="0.3">
      <c r="A83" s="518" t="s">
        <v>164</v>
      </c>
      <c r="B83" s="519">
        <v>5062</v>
      </c>
      <c r="C83" s="528" t="s">
        <v>52</v>
      </c>
      <c r="D83" s="521" t="s">
        <v>123</v>
      </c>
      <c r="E83" s="635">
        <f t="shared" ref="E83:E88" si="16">F83</f>
        <v>42600</v>
      </c>
      <c r="F83" s="636">
        <v>42600</v>
      </c>
      <c r="G83" s="636"/>
      <c r="H83" s="636"/>
      <c r="I83" s="637"/>
      <c r="J83" s="514"/>
      <c r="K83" s="516"/>
      <c r="L83" s="515"/>
      <c r="M83" s="515"/>
      <c r="N83" s="515"/>
      <c r="O83" s="251"/>
      <c r="P83" s="559">
        <f t="shared" si="11"/>
        <v>42600</v>
      </c>
    </row>
    <row r="84" spans="1:18" s="242" customFormat="1" ht="70.5" hidden="1" customHeight="1" x14ac:dyDescent="0.25">
      <c r="A84" s="518" t="s">
        <v>508</v>
      </c>
      <c r="B84" s="519" t="s">
        <v>509</v>
      </c>
      <c r="C84" s="528" t="s">
        <v>52</v>
      </c>
      <c r="D84" s="596" t="s">
        <v>510</v>
      </c>
      <c r="E84" s="796">
        <f>F84</f>
        <v>0</v>
      </c>
      <c r="F84" s="505"/>
      <c r="G84" s="505"/>
      <c r="H84" s="797"/>
      <c r="I84" s="798"/>
      <c r="J84" s="539"/>
      <c r="K84" s="592"/>
      <c r="L84" s="540"/>
      <c r="M84" s="540"/>
      <c r="N84" s="540"/>
      <c r="O84" s="254"/>
      <c r="P84" s="559">
        <f t="shared" si="11"/>
        <v>0</v>
      </c>
    </row>
    <row r="85" spans="1:18" s="242" customFormat="1" ht="35.25" hidden="1" customHeight="1" thickBot="1" x14ac:dyDescent="0.3">
      <c r="A85" s="518" t="s">
        <v>183</v>
      </c>
      <c r="B85" s="519">
        <v>5011</v>
      </c>
      <c r="C85" s="528" t="s">
        <v>52</v>
      </c>
      <c r="D85" s="596" t="s">
        <v>179</v>
      </c>
      <c r="E85" s="549">
        <f t="shared" si="16"/>
        <v>0</v>
      </c>
      <c r="F85" s="548"/>
      <c r="G85" s="606"/>
      <c r="H85" s="606"/>
      <c r="I85" s="607"/>
      <c r="J85" s="608"/>
      <c r="K85" s="609"/>
      <c r="L85" s="606"/>
      <c r="M85" s="606"/>
      <c r="N85" s="606"/>
      <c r="O85" s="607"/>
      <c r="P85" s="610">
        <f t="shared" si="11"/>
        <v>0</v>
      </c>
      <c r="Q85" s="541"/>
    </row>
    <row r="86" spans="1:18" s="242" customFormat="1" ht="32.25" hidden="1" customHeight="1" x14ac:dyDescent="0.25">
      <c r="A86" s="518" t="s">
        <v>184</v>
      </c>
      <c r="B86" s="519">
        <v>5012</v>
      </c>
      <c r="C86" s="528" t="s">
        <v>52</v>
      </c>
      <c r="D86" s="596" t="s">
        <v>180</v>
      </c>
      <c r="E86" s="549">
        <f t="shared" si="16"/>
        <v>0</v>
      </c>
      <c r="F86" s="548"/>
      <c r="G86" s="606"/>
      <c r="H86" s="606"/>
      <c r="I86" s="607"/>
      <c r="J86" s="608"/>
      <c r="K86" s="609"/>
      <c r="L86" s="606"/>
      <c r="M86" s="606"/>
      <c r="N86" s="606"/>
      <c r="O86" s="607"/>
      <c r="P86" s="610">
        <f t="shared" si="11"/>
        <v>0</v>
      </c>
    </row>
    <row r="87" spans="1:18" s="242" customFormat="1" ht="34.5" hidden="1" customHeight="1" x14ac:dyDescent="0.25">
      <c r="A87" s="518" t="s">
        <v>185</v>
      </c>
      <c r="B87" s="519">
        <v>5031</v>
      </c>
      <c r="C87" s="528" t="s">
        <v>52</v>
      </c>
      <c r="D87" s="596" t="s">
        <v>181</v>
      </c>
      <c r="E87" s="516">
        <f>F87</f>
        <v>0</v>
      </c>
      <c r="F87" s="515"/>
      <c r="G87" s="515"/>
      <c r="H87" s="515"/>
      <c r="I87" s="251"/>
      <c r="J87" s="611">
        <f>K87+L87</f>
        <v>0</v>
      </c>
      <c r="K87" s="612"/>
      <c r="L87" s="613"/>
      <c r="M87" s="613"/>
      <c r="N87" s="613"/>
      <c r="O87" s="614"/>
      <c r="P87" s="559">
        <f>E87+J87</f>
        <v>0</v>
      </c>
    </row>
    <row r="88" spans="1:18" s="143" customFormat="1" ht="48.75" hidden="1" customHeight="1" thickBot="1" x14ac:dyDescent="0.3">
      <c r="A88" s="518" t="s">
        <v>186</v>
      </c>
      <c r="B88" s="615">
        <v>5053</v>
      </c>
      <c r="C88" s="616" t="s">
        <v>52</v>
      </c>
      <c r="D88" s="617" t="s">
        <v>380</v>
      </c>
      <c r="E88" s="569">
        <f t="shared" si="16"/>
        <v>0</v>
      </c>
      <c r="F88" s="604"/>
      <c r="G88" s="604"/>
      <c r="H88" s="618"/>
      <c r="I88" s="619"/>
      <c r="J88" s="620"/>
      <c r="K88" s="621"/>
      <c r="L88" s="618"/>
      <c r="M88" s="618"/>
      <c r="N88" s="618"/>
      <c r="O88" s="619"/>
      <c r="P88" s="571">
        <f t="shared" si="11"/>
        <v>0</v>
      </c>
    </row>
    <row r="89" spans="1:18" s="143" customFormat="1" ht="20.25" hidden="1" customHeight="1" thickBot="1" x14ac:dyDescent="0.3">
      <c r="A89" s="622">
        <v>3700000</v>
      </c>
      <c r="B89" s="623"/>
      <c r="C89" s="624"/>
      <c r="D89" s="625" t="s">
        <v>188</v>
      </c>
      <c r="E89" s="576">
        <f>E90</f>
        <v>0</v>
      </c>
      <c r="F89" s="581">
        <f t="shared" ref="F89:P89" si="17">F90</f>
        <v>0</v>
      </c>
      <c r="G89" s="581">
        <f t="shared" si="17"/>
        <v>0</v>
      </c>
      <c r="H89" s="581">
        <f t="shared" si="17"/>
        <v>0</v>
      </c>
      <c r="I89" s="583">
        <f t="shared" si="17"/>
        <v>0</v>
      </c>
      <c r="J89" s="576">
        <f t="shared" si="17"/>
        <v>0</v>
      </c>
      <c r="K89" s="581">
        <f t="shared" si="17"/>
        <v>0</v>
      </c>
      <c r="L89" s="581">
        <f t="shared" si="17"/>
        <v>0</v>
      </c>
      <c r="M89" s="581">
        <f t="shared" si="17"/>
        <v>0</v>
      </c>
      <c r="N89" s="581">
        <f t="shared" si="17"/>
        <v>0</v>
      </c>
      <c r="O89" s="583">
        <f t="shared" si="17"/>
        <v>0</v>
      </c>
      <c r="P89" s="579">
        <f t="shared" si="17"/>
        <v>0</v>
      </c>
    </row>
    <row r="90" spans="1:18" s="143" customFormat="1" ht="20.25" hidden="1" customHeight="1" thickBot="1" x14ac:dyDescent="0.3">
      <c r="A90" s="622">
        <v>3710000</v>
      </c>
      <c r="B90" s="623"/>
      <c r="C90" s="624"/>
      <c r="D90" s="625" t="s">
        <v>188</v>
      </c>
      <c r="E90" s="576">
        <f>E91+E92+E93</f>
        <v>0</v>
      </c>
      <c r="F90" s="581">
        <f t="shared" ref="F90:I90" si="18">F91+F92+F93</f>
        <v>0</v>
      </c>
      <c r="G90" s="581">
        <f t="shared" si="18"/>
        <v>0</v>
      </c>
      <c r="H90" s="581">
        <f t="shared" si="18"/>
        <v>0</v>
      </c>
      <c r="I90" s="583">
        <f t="shared" si="18"/>
        <v>0</v>
      </c>
      <c r="J90" s="576">
        <f t="shared" ref="J90" si="19">J91+J92+J93</f>
        <v>0</v>
      </c>
      <c r="K90" s="581">
        <f t="shared" ref="K90" si="20">K91+K92+K93</f>
        <v>0</v>
      </c>
      <c r="L90" s="581">
        <f t="shared" ref="L90" si="21">L91+L92+L93</f>
        <v>0</v>
      </c>
      <c r="M90" s="581">
        <f t="shared" ref="M90" si="22">M91+M92+M93</f>
        <v>0</v>
      </c>
      <c r="N90" s="581">
        <f t="shared" ref="N90" si="23">N91+N92+N93</f>
        <v>0</v>
      </c>
      <c r="O90" s="583">
        <f t="shared" ref="O90" si="24">O91+O92+O93</f>
        <v>0</v>
      </c>
      <c r="P90" s="579">
        <f>P93+P91+P92</f>
        <v>0</v>
      </c>
    </row>
    <row r="91" spans="1:18" s="143" customFormat="1" ht="45.75" hidden="1" customHeight="1" x14ac:dyDescent="0.25">
      <c r="A91" s="626">
        <v>3710160</v>
      </c>
      <c r="B91" s="627" t="s">
        <v>189</v>
      </c>
      <c r="C91" s="628" t="s">
        <v>46</v>
      </c>
      <c r="D91" s="629" t="s">
        <v>386</v>
      </c>
      <c r="E91" s="504">
        <f>F91</f>
        <v>0</v>
      </c>
      <c r="F91" s="506"/>
      <c r="G91" s="505"/>
      <c r="H91" s="506"/>
      <c r="I91" s="588"/>
      <c r="J91" s="504">
        <f>K91</f>
        <v>0</v>
      </c>
      <c r="K91" s="506">
        <f>O91</f>
        <v>0</v>
      </c>
      <c r="L91" s="506"/>
      <c r="M91" s="506"/>
      <c r="N91" s="506"/>
      <c r="O91" s="588">
        <f>додаток_5!I99</f>
        <v>0</v>
      </c>
      <c r="P91" s="589">
        <f>E91+J91</f>
        <v>0</v>
      </c>
    </row>
    <row r="92" spans="1:18" s="143" customFormat="1" ht="15.75" hidden="1" x14ac:dyDescent="0.25">
      <c r="A92" s="630">
        <v>3718710</v>
      </c>
      <c r="B92" s="631">
        <v>8710</v>
      </c>
      <c r="C92" s="632" t="s">
        <v>55</v>
      </c>
      <c r="D92" s="629" t="s">
        <v>384</v>
      </c>
      <c r="E92" s="568">
        <f>F92</f>
        <v>0</v>
      </c>
      <c r="F92" s="569"/>
      <c r="G92" s="604"/>
      <c r="H92" s="569"/>
      <c r="I92" s="570"/>
      <c r="J92" s="514"/>
      <c r="K92" s="516"/>
      <c r="L92" s="516"/>
      <c r="M92" s="516"/>
      <c r="N92" s="516"/>
      <c r="O92" s="633"/>
      <c r="P92" s="559">
        <f>E92+J92</f>
        <v>0</v>
      </c>
    </row>
    <row r="93" spans="1:18" s="143" customFormat="1" ht="16.5" hidden="1" thickBot="1" x14ac:dyDescent="0.3">
      <c r="A93" s="630">
        <v>3719110</v>
      </c>
      <c r="B93" s="631">
        <v>9110</v>
      </c>
      <c r="C93" s="632" t="s">
        <v>70</v>
      </c>
      <c r="D93" s="634" t="s">
        <v>385</v>
      </c>
      <c r="E93" s="635">
        <f>F93</f>
        <v>0</v>
      </c>
      <c r="F93" s="636"/>
      <c r="G93" s="636"/>
      <c r="H93" s="636"/>
      <c r="I93" s="637"/>
      <c r="J93" s="638"/>
      <c r="K93" s="639"/>
      <c r="L93" s="640"/>
      <c r="M93" s="640"/>
      <c r="N93" s="640"/>
      <c r="O93" s="253"/>
      <c r="P93" s="641">
        <f>E93+J93</f>
        <v>0</v>
      </c>
    </row>
    <row r="94" spans="1:18" s="143" customFormat="1" ht="16.5" thickBot="1" x14ac:dyDescent="0.3">
      <c r="A94" s="642"/>
      <c r="B94" s="643"/>
      <c r="C94" s="644"/>
      <c r="D94" s="645" t="s">
        <v>131</v>
      </c>
      <c r="E94" s="576">
        <f t="shared" ref="E94:P94" si="25">E15+E49+E89</f>
        <v>42960953.359999999</v>
      </c>
      <c r="F94" s="577">
        <f t="shared" si="25"/>
        <v>42960953.359999999</v>
      </c>
      <c r="G94" s="581">
        <f t="shared" si="25"/>
        <v>30152886</v>
      </c>
      <c r="H94" s="577">
        <f t="shared" si="25"/>
        <v>100000</v>
      </c>
      <c r="I94" s="578">
        <f t="shared" si="25"/>
        <v>0</v>
      </c>
      <c r="J94" s="576">
        <f t="shared" si="25"/>
        <v>2402650</v>
      </c>
      <c r="K94" s="577">
        <f t="shared" si="25"/>
        <v>2147950</v>
      </c>
      <c r="L94" s="577">
        <f t="shared" si="25"/>
        <v>254700</v>
      </c>
      <c r="M94" s="577">
        <f t="shared" si="25"/>
        <v>208770</v>
      </c>
      <c r="N94" s="577">
        <f t="shared" si="25"/>
        <v>0</v>
      </c>
      <c r="O94" s="646">
        <f t="shared" si="25"/>
        <v>2147950</v>
      </c>
      <c r="P94" s="579">
        <f t="shared" si="25"/>
        <v>45363603.359999999</v>
      </c>
      <c r="Q94" s="508"/>
      <c r="R94" s="508"/>
    </row>
    <row r="95" spans="1:18" ht="9.75" customHeight="1" x14ac:dyDescent="0.25">
      <c r="B95" s="283"/>
      <c r="C95" s="283"/>
      <c r="D95" s="283"/>
      <c r="E95" s="284"/>
      <c r="F95" s="284"/>
      <c r="G95" s="284"/>
      <c r="H95" s="284"/>
      <c r="I95" s="284"/>
      <c r="J95" s="284"/>
      <c r="K95" s="284"/>
      <c r="L95" s="284"/>
      <c r="M95" s="284"/>
      <c r="N95" s="284"/>
      <c r="O95" s="284"/>
      <c r="P95" s="284"/>
    </row>
    <row r="96" spans="1:18" s="28" customFormat="1" ht="27" customHeight="1" x14ac:dyDescent="0.3">
      <c r="A96" s="180"/>
      <c r="B96" s="28" t="s">
        <v>495</v>
      </c>
      <c r="D96" s="142"/>
      <c r="H96" s="446"/>
      <c r="I96" s="803" t="s">
        <v>496</v>
      </c>
      <c r="J96" s="803"/>
      <c r="K96" s="803"/>
      <c r="L96" s="446"/>
      <c r="M96" s="446"/>
      <c r="N96" s="446"/>
      <c r="O96" s="446"/>
      <c r="P96" s="446"/>
    </row>
    <row r="97" spans="2:16" ht="12" customHeight="1" x14ac:dyDescent="0.25">
      <c r="B97" s="283"/>
      <c r="C97" s="283"/>
      <c r="D97" s="283"/>
      <c r="E97" s="285"/>
      <c r="F97" s="285"/>
      <c r="G97" s="285"/>
      <c r="H97" s="285"/>
      <c r="I97" s="285"/>
      <c r="J97" s="285"/>
      <c r="K97" s="285"/>
      <c r="L97" s="285"/>
      <c r="M97" s="285"/>
      <c r="N97" s="285"/>
      <c r="O97" s="285"/>
      <c r="P97" s="285"/>
    </row>
    <row r="98" spans="2:16" ht="16.5" hidden="1" customHeight="1" x14ac:dyDescent="0.25">
      <c r="F98" s="287"/>
      <c r="J98" s="286"/>
      <c r="L98" s="286"/>
      <c r="O98" s="284"/>
      <c r="P98" s="287">
        <f>додаток_1!D120-додаток_3!P94</f>
        <v>0</v>
      </c>
    </row>
    <row r="99" spans="2:16" x14ac:dyDescent="0.25">
      <c r="F99" s="287"/>
      <c r="H99" s="287"/>
    </row>
  </sheetData>
  <mergeCells count="28">
    <mergeCell ref="J10:O10"/>
    <mergeCell ref="N12:N13"/>
    <mergeCell ref="K11:K13"/>
    <mergeCell ref="L11:L13"/>
    <mergeCell ref="I11:I13"/>
    <mergeCell ref="C10:C13"/>
    <mergeCell ref="E11:E13"/>
    <mergeCell ref="E10:I10"/>
    <mergeCell ref="H12:H13"/>
    <mergeCell ref="D10:D13"/>
    <mergeCell ref="F11:F13"/>
    <mergeCell ref="G12:G13"/>
    <mergeCell ref="I96:K96"/>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s>
  <phoneticPr fontId="0" type="noConversion"/>
  <pageMargins left="0.70866141732283472" right="0.70866141732283472" top="0.74803149606299213" bottom="0.74803149606299213" header="0.31496062992125984" footer="0.31496062992125984"/>
  <pageSetup paperSize="9" scale="51" orientation="landscape" r:id="rId1"/>
  <headerFooter alignWithMargins="0"/>
  <rowBreaks count="1" manualBreakCount="1">
    <brk id="53"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Normal="86" zoomScaleSheetLayoutView="100"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1.140625" style="1" customWidth="1"/>
    <col min="6" max="16384" width="9.140625" style="1"/>
  </cols>
  <sheetData>
    <row r="1" spans="1:5" ht="15.75" x14ac:dyDescent="0.25">
      <c r="B1" s="36"/>
      <c r="D1" s="899" t="s">
        <v>328</v>
      </c>
      <c r="E1" s="899"/>
    </row>
    <row r="2" spans="1:5" ht="21.75" customHeight="1" x14ac:dyDescent="0.25">
      <c r="B2" s="151"/>
      <c r="C2" s="274"/>
      <c r="D2" s="900" t="str">
        <f>додаток_1!D2</f>
        <v xml:space="preserve"> до  рішення Здолбунівської міської ради</v>
      </c>
      <c r="E2" s="900"/>
    </row>
    <row r="3" spans="1:5" ht="33.75" customHeight="1" x14ac:dyDescent="0.25">
      <c r="B3" s="182"/>
      <c r="C3" s="274"/>
      <c r="D3" s="900" t="str">
        <f>додаток_1!D3</f>
        <v>"Про зміни до бюджету Здолбунівської міської територіальної громади на 2025 рік"</v>
      </c>
      <c r="E3" s="900"/>
    </row>
    <row r="4" spans="1:5" ht="19.5" customHeight="1" x14ac:dyDescent="0.25">
      <c r="B4" s="151"/>
      <c r="C4" s="273"/>
      <c r="D4" s="899" t="str">
        <f>додаток_1!D4</f>
        <v>від 20 серпня 2025 року № 2814</v>
      </c>
      <c r="E4" s="899"/>
    </row>
    <row r="5" spans="1:5" ht="9" customHeight="1" x14ac:dyDescent="0.25">
      <c r="D5" s="143"/>
      <c r="E5" s="143"/>
    </row>
    <row r="6" spans="1:5" ht="18.75" x14ac:dyDescent="0.3">
      <c r="A6" s="901" t="s">
        <v>504</v>
      </c>
      <c r="B6" s="901"/>
      <c r="C6" s="901"/>
      <c r="D6" s="901"/>
      <c r="E6" s="901"/>
    </row>
    <row r="7" spans="1:5" ht="18.75" x14ac:dyDescent="0.3">
      <c r="A7" s="901" t="s">
        <v>349</v>
      </c>
      <c r="B7" s="901"/>
      <c r="C7" s="901"/>
      <c r="D7" s="901"/>
      <c r="E7" s="901"/>
    </row>
    <row r="8" spans="1:5" s="38" customFormat="1" x14ac:dyDescent="0.2">
      <c r="A8" s="833">
        <v>1755900000</v>
      </c>
      <c r="B8" s="833"/>
      <c r="C8" s="154"/>
      <c r="D8" s="152"/>
      <c r="E8" s="41"/>
    </row>
    <row r="9" spans="1:5" s="38" customFormat="1" x14ac:dyDescent="0.2">
      <c r="A9" s="1" t="s">
        <v>127</v>
      </c>
      <c r="B9" s="183"/>
      <c r="C9" s="183"/>
      <c r="D9" s="39"/>
      <c r="E9" s="39"/>
    </row>
    <row r="10" spans="1:5" s="38" customFormat="1" ht="11.25" x14ac:dyDescent="0.2">
      <c r="B10" s="39"/>
      <c r="C10" s="39"/>
      <c r="D10" s="39"/>
      <c r="E10" s="39"/>
    </row>
    <row r="11" spans="1:5" s="38" customFormat="1" ht="18.75" x14ac:dyDescent="0.3">
      <c r="A11" s="29" t="s">
        <v>232</v>
      </c>
      <c r="B11" s="39"/>
      <c r="C11" s="39"/>
      <c r="D11" s="39"/>
      <c r="E11" s="39"/>
    </row>
    <row r="12" spans="1:5" ht="18" customHeight="1" thickBot="1" x14ac:dyDescent="0.3">
      <c r="E12" s="184" t="s">
        <v>19</v>
      </c>
    </row>
    <row r="13" spans="1:5" ht="85.5" customHeight="1" thickBot="1" x14ac:dyDescent="0.25">
      <c r="A13" s="185" t="s">
        <v>233</v>
      </c>
      <c r="B13" s="902" t="s">
        <v>234</v>
      </c>
      <c r="C13" s="903"/>
      <c r="D13" s="904"/>
      <c r="E13" s="186" t="s">
        <v>108</v>
      </c>
    </row>
    <row r="14" spans="1:5" ht="13.5" thickBot="1" x14ac:dyDescent="0.25">
      <c r="A14" s="187">
        <v>1</v>
      </c>
      <c r="B14" s="905">
        <v>2</v>
      </c>
      <c r="C14" s="906"/>
      <c r="D14" s="907"/>
      <c r="E14" s="188">
        <v>3</v>
      </c>
    </row>
    <row r="15" spans="1:5" ht="19.5" customHeight="1" x14ac:dyDescent="0.2">
      <c r="A15" s="908" t="s">
        <v>199</v>
      </c>
      <c r="B15" s="909"/>
      <c r="C15" s="909"/>
      <c r="D15" s="909"/>
      <c r="E15" s="910"/>
    </row>
    <row r="16" spans="1:5" ht="19.5" customHeight="1" x14ac:dyDescent="0.2">
      <c r="A16" s="189">
        <v>9900000000</v>
      </c>
      <c r="B16" s="912" t="s">
        <v>228</v>
      </c>
      <c r="C16" s="913"/>
      <c r="D16" s="914"/>
      <c r="E16" s="190">
        <f>E17+E18+E20+E19</f>
        <v>35633400</v>
      </c>
    </row>
    <row r="17" spans="1:5" ht="20.25" customHeight="1" x14ac:dyDescent="0.2">
      <c r="A17" s="191">
        <f>додаток_1!B104</f>
        <v>41033900</v>
      </c>
      <c r="B17" s="883" t="str">
        <f>додаток_1!C104</f>
        <v xml:space="preserve">Освітня субвенція з державного бюджету місцевим бюджетам </v>
      </c>
      <c r="C17" s="884"/>
      <c r="D17" s="885"/>
      <c r="E17" s="192">
        <v>35112500</v>
      </c>
    </row>
    <row r="18" spans="1:5" ht="35.25" customHeight="1" x14ac:dyDescent="0.25">
      <c r="A18" s="191">
        <f>додаток_1!B108</f>
        <v>41036300</v>
      </c>
      <c r="B18" s="886"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18" s="887"/>
      <c r="D18" s="888"/>
      <c r="E18" s="192">
        <f>додаток_1!D108</f>
        <v>266200</v>
      </c>
    </row>
    <row r="19" spans="1:5" ht="33" hidden="1" customHeight="1" x14ac:dyDescent="0.2">
      <c r="A19" s="191">
        <f>додаток_1!B105</f>
        <v>41035400</v>
      </c>
      <c r="B19" s="883" t="str">
        <f>додаток_1!C105</f>
        <v>Субвенція з державного бюджету місцевим бюджетам на надання державної підтримки особам з особливими освітніми потребами</v>
      </c>
      <c r="C19" s="884"/>
      <c r="D19" s="885"/>
      <c r="E19" s="192">
        <f>додаток_1!D105</f>
        <v>254700</v>
      </c>
    </row>
    <row r="20" spans="1:5" ht="35.25" hidden="1" customHeight="1" x14ac:dyDescent="0.2">
      <c r="A20" s="191">
        <f>додаток_1!B107</f>
        <v>41035100</v>
      </c>
      <c r="B20" s="883" t="str">
        <f>додаток_1!C107</f>
        <v xml:space="preserve">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v>
      </c>
      <c r="C20" s="884"/>
      <c r="D20" s="885"/>
      <c r="E20" s="192">
        <f>додаток_1!E107</f>
        <v>0</v>
      </c>
    </row>
    <row r="21" spans="1:5" ht="24" hidden="1" customHeight="1" x14ac:dyDescent="0.2">
      <c r="A21" s="189">
        <v>17100000000</v>
      </c>
      <c r="B21" s="911" t="s">
        <v>202</v>
      </c>
      <c r="C21" s="911"/>
      <c r="D21" s="911"/>
      <c r="E21" s="190">
        <f>SUM(E22:E26)</f>
        <v>1148052</v>
      </c>
    </row>
    <row r="22" spans="1:5" ht="174.75" hidden="1" customHeight="1" x14ac:dyDescent="0.25">
      <c r="A22" s="191">
        <f>додаток_1!B113</f>
        <v>41050200</v>
      </c>
      <c r="B22" s="886" t="str">
        <f>додаток_1!C113</f>
        <v>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v>
      </c>
      <c r="C22" s="887"/>
      <c r="D22" s="888"/>
      <c r="E22" s="192">
        <f>додаток_1!D113</f>
        <v>0</v>
      </c>
    </row>
    <row r="23" spans="1:5" ht="20.25" hidden="1" customHeight="1" x14ac:dyDescent="0.2">
      <c r="A23" s="191">
        <v>41040400</v>
      </c>
      <c r="B23" s="883" t="s">
        <v>296</v>
      </c>
      <c r="C23" s="884"/>
      <c r="D23" s="885"/>
      <c r="E23" s="192"/>
    </row>
    <row r="24" spans="1:5" ht="35.25" customHeight="1" x14ac:dyDescent="0.2">
      <c r="A24" s="191">
        <f>додаток_1!B114</f>
        <v>41051000</v>
      </c>
      <c r="B24" s="883" t="str">
        <f>додаток_1!C114</f>
        <v>Субвенція з місцевого бюджету на здійснення переданих видатків у сфері освіти за рахунок коштів освітньої субвенції</v>
      </c>
      <c r="C24" s="884"/>
      <c r="D24" s="885"/>
      <c r="E24" s="192">
        <f>додаток_1!D114</f>
        <v>1148052</v>
      </c>
    </row>
    <row r="25" spans="1:5" ht="35.25" hidden="1" customHeight="1" x14ac:dyDescent="0.2">
      <c r="A25" s="191">
        <f>додаток_1!B118</f>
        <v>41051400</v>
      </c>
      <c r="B25" s="883" t="str">
        <f>додаток_1!C118</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884"/>
      <c r="D25" s="885"/>
      <c r="E25" s="192">
        <f>додаток_1!D118</f>
        <v>0</v>
      </c>
    </row>
    <row r="26" spans="1:5" s="410" customFormat="1" ht="35.25" hidden="1" customHeight="1" x14ac:dyDescent="0.2">
      <c r="A26" s="191" t="str">
        <f>додаток_1!B119</f>
        <v>41057700</v>
      </c>
      <c r="B26" s="883" t="str">
        <f>додаток_1!C119</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884"/>
      <c r="D26" s="885"/>
      <c r="E26" s="192">
        <f>додаток_1!D119</f>
        <v>0</v>
      </c>
    </row>
    <row r="27" spans="1:5" s="105" customFormat="1" ht="18.75" customHeight="1" x14ac:dyDescent="0.25">
      <c r="A27" s="193">
        <v>1755800000</v>
      </c>
      <c r="B27" s="880" t="s">
        <v>200</v>
      </c>
      <c r="C27" s="881"/>
      <c r="D27" s="882"/>
      <c r="E27" s="194">
        <f>SUM(E28:E36)</f>
        <v>0</v>
      </c>
    </row>
    <row r="28" spans="1:5" ht="24.75" hidden="1" customHeight="1" x14ac:dyDescent="0.25">
      <c r="A28" s="191">
        <v>41053900</v>
      </c>
      <c r="B28" s="886" t="s">
        <v>260</v>
      </c>
      <c r="C28" s="887"/>
      <c r="D28" s="888"/>
      <c r="E28" s="159"/>
    </row>
    <row r="29" spans="1:5" ht="36" customHeight="1" x14ac:dyDescent="0.25">
      <c r="A29" s="191">
        <v>41053900</v>
      </c>
      <c r="B29" s="886" t="s">
        <v>558</v>
      </c>
      <c r="C29" s="887"/>
      <c r="D29" s="888"/>
      <c r="E29" s="494">
        <v>-304761</v>
      </c>
    </row>
    <row r="30" spans="1:5" ht="35.25" customHeight="1" x14ac:dyDescent="0.25">
      <c r="A30" s="191">
        <v>41053900</v>
      </c>
      <c r="B30" s="886" t="s">
        <v>567</v>
      </c>
      <c r="C30" s="887"/>
      <c r="D30" s="888"/>
      <c r="E30" s="320">
        <v>304761</v>
      </c>
    </row>
    <row r="31" spans="1:5" ht="46.5" hidden="1" customHeight="1" x14ac:dyDescent="0.25">
      <c r="A31" s="191">
        <f>додаток_1!B113</f>
        <v>41050200</v>
      </c>
      <c r="B31" s="886" t="str">
        <f>додаток_1!C113</f>
        <v>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v>
      </c>
      <c r="C31" s="887"/>
      <c r="D31" s="888"/>
      <c r="E31" s="320"/>
    </row>
    <row r="32" spans="1:5" ht="35.25" hidden="1" customHeight="1" x14ac:dyDescent="0.2">
      <c r="A32" s="191">
        <v>41053900</v>
      </c>
      <c r="B32" s="883" t="s">
        <v>343</v>
      </c>
      <c r="C32" s="884"/>
      <c r="D32" s="885"/>
      <c r="E32" s="320"/>
    </row>
    <row r="33" spans="1:5" ht="35.25" hidden="1" customHeight="1" x14ac:dyDescent="0.25">
      <c r="A33" s="191">
        <v>41053900</v>
      </c>
      <c r="B33" s="886" t="s">
        <v>259</v>
      </c>
      <c r="C33" s="887"/>
      <c r="D33" s="888"/>
      <c r="E33" s="320"/>
    </row>
    <row r="34" spans="1:5" ht="35.25" hidden="1" customHeight="1" x14ac:dyDescent="0.25">
      <c r="A34" s="191">
        <v>41053900</v>
      </c>
      <c r="B34" s="889" t="s">
        <v>304</v>
      </c>
      <c r="C34" s="890"/>
      <c r="D34" s="891"/>
      <c r="E34" s="315"/>
    </row>
    <row r="35" spans="1:5" ht="35.25" hidden="1" customHeight="1" x14ac:dyDescent="0.25">
      <c r="A35" s="191">
        <v>41053900</v>
      </c>
      <c r="B35" s="886" t="s">
        <v>303</v>
      </c>
      <c r="C35" s="887"/>
      <c r="D35" s="888"/>
      <c r="E35" s="195"/>
    </row>
    <row r="36" spans="1:5" ht="35.25" hidden="1" customHeight="1" x14ac:dyDescent="0.25">
      <c r="A36" s="191">
        <v>41053900</v>
      </c>
      <c r="B36" s="886" t="s">
        <v>261</v>
      </c>
      <c r="C36" s="887"/>
      <c r="D36" s="888"/>
      <c r="E36" s="195"/>
    </row>
    <row r="37" spans="1:5" s="105" customFormat="1" ht="26.25" hidden="1" customHeight="1" x14ac:dyDescent="0.25">
      <c r="A37" s="196">
        <v>17563000000</v>
      </c>
      <c r="B37" s="896" t="s">
        <v>201</v>
      </c>
      <c r="C37" s="897"/>
      <c r="D37" s="898"/>
      <c r="E37" s="197">
        <f>E38+E39+E40</f>
        <v>0</v>
      </c>
    </row>
    <row r="38" spans="1:5" s="105" customFormat="1" ht="35.25" hidden="1" customHeight="1" x14ac:dyDescent="0.25">
      <c r="A38" s="191">
        <v>41053900</v>
      </c>
      <c r="B38" s="886" t="s">
        <v>404</v>
      </c>
      <c r="C38" s="887"/>
      <c r="D38" s="888"/>
      <c r="E38" s="320"/>
    </row>
    <row r="39" spans="1:5" ht="35.25" hidden="1" customHeight="1" x14ac:dyDescent="0.25">
      <c r="A39" s="191">
        <v>41053900</v>
      </c>
      <c r="B39" s="883" t="s">
        <v>260</v>
      </c>
      <c r="C39" s="884"/>
      <c r="D39" s="885"/>
      <c r="E39" s="161"/>
    </row>
    <row r="40" spans="1:5" ht="48" hidden="1" customHeight="1" x14ac:dyDescent="0.25">
      <c r="A40" s="191">
        <v>41053900</v>
      </c>
      <c r="B40" s="886" t="s">
        <v>528</v>
      </c>
      <c r="C40" s="887"/>
      <c r="D40" s="888"/>
      <c r="E40" s="458"/>
    </row>
    <row r="41" spans="1:5" ht="35.25" hidden="1" customHeight="1" x14ac:dyDescent="0.25">
      <c r="A41" s="196">
        <v>17314200000</v>
      </c>
      <c r="B41" s="892" t="s">
        <v>231</v>
      </c>
      <c r="C41" s="892"/>
      <c r="D41" s="892"/>
      <c r="E41" s="198"/>
    </row>
    <row r="42" spans="1:5" ht="20.25" customHeight="1" x14ac:dyDescent="0.2">
      <c r="A42" s="933" t="s">
        <v>230</v>
      </c>
      <c r="B42" s="934"/>
      <c r="C42" s="934"/>
      <c r="D42" s="934"/>
      <c r="E42" s="935"/>
    </row>
    <row r="43" spans="1:5" s="410" customFormat="1" ht="24" customHeight="1" x14ac:dyDescent="0.2">
      <c r="A43" s="189">
        <v>99000000000</v>
      </c>
      <c r="B43" s="912" t="s">
        <v>228</v>
      </c>
      <c r="C43" s="913"/>
      <c r="D43" s="914"/>
      <c r="E43" s="200">
        <f>E44</f>
        <v>254700</v>
      </c>
    </row>
    <row r="44" spans="1:5" s="410" customFormat="1" ht="33.75" customHeight="1" x14ac:dyDescent="0.2">
      <c r="A44" s="191">
        <f>додаток_1!B105</f>
        <v>41035400</v>
      </c>
      <c r="B44" s="883" t="str">
        <f>додаток_1!C105</f>
        <v>Субвенція з державного бюджету місцевим бюджетам на надання державної підтримки особам з особливими освітніми потребами</v>
      </c>
      <c r="C44" s="884"/>
      <c r="D44" s="885"/>
      <c r="E44" s="201">
        <v>254700</v>
      </c>
    </row>
    <row r="45" spans="1:5" ht="35.25" hidden="1" customHeight="1" x14ac:dyDescent="0.25">
      <c r="A45" s="196">
        <v>17100000000</v>
      </c>
      <c r="B45" s="892" t="s">
        <v>202</v>
      </c>
      <c r="C45" s="892"/>
      <c r="D45" s="892"/>
      <c r="E45" s="200">
        <f>E46+E47</f>
        <v>0</v>
      </c>
    </row>
    <row r="46" spans="1:5" ht="60.75" hidden="1" customHeight="1" x14ac:dyDescent="0.2">
      <c r="A46" s="199">
        <v>41051100</v>
      </c>
      <c r="B46" s="883" t="s">
        <v>344</v>
      </c>
      <c r="C46" s="884"/>
      <c r="D46" s="885"/>
      <c r="E46" s="201">
        <f>додаток_1!D117</f>
        <v>0</v>
      </c>
    </row>
    <row r="47" spans="1:5" ht="56.25" hidden="1" customHeight="1" x14ac:dyDescent="0.2">
      <c r="A47" s="199">
        <v>41053900</v>
      </c>
      <c r="B47" s="883" t="s">
        <v>272</v>
      </c>
      <c r="C47" s="884"/>
      <c r="D47" s="885"/>
      <c r="E47" s="201"/>
    </row>
    <row r="48" spans="1:5" ht="18.75" customHeight="1" x14ac:dyDescent="0.25">
      <c r="A48" s="196" t="s">
        <v>120</v>
      </c>
      <c r="B48" s="893" t="s">
        <v>235</v>
      </c>
      <c r="C48" s="894"/>
      <c r="D48" s="895"/>
      <c r="E48" s="197">
        <f>E49+E50+E43</f>
        <v>37290852</v>
      </c>
    </row>
    <row r="49" spans="1:5" ht="20.25" customHeight="1" x14ac:dyDescent="0.25">
      <c r="A49" s="202" t="s">
        <v>120</v>
      </c>
      <c r="B49" s="886" t="s">
        <v>203</v>
      </c>
      <c r="C49" s="887"/>
      <c r="D49" s="888"/>
      <c r="E49" s="203">
        <f>E16+E21+E27+E37</f>
        <v>36781452</v>
      </c>
    </row>
    <row r="50" spans="1:5" s="105" customFormat="1" ht="19.5" customHeight="1" thickBot="1" x14ac:dyDescent="0.3">
      <c r="A50" s="204" t="s">
        <v>120</v>
      </c>
      <c r="B50" s="927" t="s">
        <v>236</v>
      </c>
      <c r="C50" s="928"/>
      <c r="D50" s="929"/>
      <c r="E50" s="205">
        <f>E45+E43</f>
        <v>254700</v>
      </c>
    </row>
    <row r="51" spans="1:5" ht="9.75" customHeight="1" x14ac:dyDescent="0.2"/>
    <row r="52" spans="1:5" ht="17.25" customHeight="1" x14ac:dyDescent="0.3">
      <c r="A52" s="29" t="s">
        <v>237</v>
      </c>
      <c r="B52" s="39"/>
      <c r="C52" s="39"/>
      <c r="D52" s="39"/>
      <c r="E52" s="39"/>
    </row>
    <row r="53" spans="1:5" ht="9" customHeight="1" thickBot="1" x14ac:dyDescent="0.3">
      <c r="E53" s="184" t="s">
        <v>19</v>
      </c>
    </row>
    <row r="54" spans="1:5" ht="132" customHeight="1" thickBot="1" x14ac:dyDescent="0.25">
      <c r="A54" s="206" t="s">
        <v>238</v>
      </c>
      <c r="B54" s="207" t="s">
        <v>245</v>
      </c>
      <c r="C54" s="902" t="s">
        <v>239</v>
      </c>
      <c r="D54" s="904"/>
      <c r="E54" s="208" t="s">
        <v>108</v>
      </c>
    </row>
    <row r="55" spans="1:5" ht="13.5" thickBot="1" x14ac:dyDescent="0.25">
      <c r="A55" s="187">
        <v>1</v>
      </c>
      <c r="B55" s="48">
        <v>2</v>
      </c>
      <c r="C55" s="905">
        <v>3</v>
      </c>
      <c r="D55" s="907"/>
      <c r="E55" s="188">
        <v>4</v>
      </c>
    </row>
    <row r="56" spans="1:5" ht="15.75" x14ac:dyDescent="0.2">
      <c r="A56" s="930" t="s">
        <v>240</v>
      </c>
      <c r="B56" s="931"/>
      <c r="C56" s="931"/>
      <c r="D56" s="931"/>
      <c r="E56" s="932"/>
    </row>
    <row r="57" spans="1:5" ht="15" customHeight="1" x14ac:dyDescent="0.2">
      <c r="A57" s="209" t="s">
        <v>222</v>
      </c>
      <c r="B57" s="210">
        <v>9770</v>
      </c>
      <c r="C57" s="916" t="s">
        <v>244</v>
      </c>
      <c r="D57" s="917"/>
      <c r="E57" s="223">
        <f>E58+E63</f>
        <v>50000</v>
      </c>
    </row>
    <row r="58" spans="1:5" ht="15.75" customHeight="1" x14ac:dyDescent="0.25">
      <c r="A58" s="211">
        <v>1710000000</v>
      </c>
      <c r="B58" s="210"/>
      <c r="C58" s="876" t="s">
        <v>202</v>
      </c>
      <c r="D58" s="877"/>
      <c r="E58" s="223">
        <f>E59+E60+E62+E61</f>
        <v>50000</v>
      </c>
    </row>
    <row r="59" spans="1:5" ht="80.25" hidden="1" customHeight="1" x14ac:dyDescent="0.2">
      <c r="A59" s="212"/>
      <c r="B59" s="210"/>
      <c r="C59" s="874" t="s">
        <v>456</v>
      </c>
      <c r="D59" s="875"/>
      <c r="E59" s="256"/>
    </row>
    <row r="60" spans="1:5" ht="69.75" hidden="1" customHeight="1" x14ac:dyDescent="0.2">
      <c r="A60" s="212"/>
      <c r="B60" s="210"/>
      <c r="C60" s="883" t="s">
        <v>326</v>
      </c>
      <c r="D60" s="885"/>
      <c r="E60" s="256"/>
    </row>
    <row r="61" spans="1:5" s="410" customFormat="1" ht="34.5" customHeight="1" x14ac:dyDescent="0.2">
      <c r="A61" s="412"/>
      <c r="B61" s="411"/>
      <c r="C61" s="883" t="s">
        <v>568</v>
      </c>
      <c r="D61" s="885"/>
      <c r="E61" s="414">
        <v>50000</v>
      </c>
    </row>
    <row r="62" spans="1:5" s="410" customFormat="1" ht="34.5" hidden="1" customHeight="1" x14ac:dyDescent="0.2">
      <c r="A62" s="412"/>
      <c r="B62" s="411"/>
      <c r="C62" s="883" t="s">
        <v>484</v>
      </c>
      <c r="D62" s="885"/>
      <c r="E62" s="414"/>
    </row>
    <row r="63" spans="1:5" ht="15" hidden="1" customHeight="1" x14ac:dyDescent="0.25">
      <c r="A63" s="211">
        <v>17314200000</v>
      </c>
      <c r="B63" s="215"/>
      <c r="C63" s="876" t="s">
        <v>231</v>
      </c>
      <c r="D63" s="877"/>
      <c r="E63" s="223">
        <f>E64+E65</f>
        <v>0</v>
      </c>
    </row>
    <row r="64" spans="1:5" ht="51" hidden="1" customHeight="1" x14ac:dyDescent="0.25">
      <c r="A64" s="216"/>
      <c r="B64" s="217"/>
      <c r="C64" s="878" t="s">
        <v>327</v>
      </c>
      <c r="D64" s="879"/>
      <c r="E64" s="224"/>
    </row>
    <row r="65" spans="1:5" ht="63.75" hidden="1" customHeight="1" x14ac:dyDescent="0.25">
      <c r="A65" s="216"/>
      <c r="B65" s="217"/>
      <c r="C65" s="878" t="s">
        <v>302</v>
      </c>
      <c r="D65" s="879"/>
      <c r="E65" s="213"/>
    </row>
    <row r="66" spans="1:5" s="105" customFormat="1" ht="32.25" customHeight="1" x14ac:dyDescent="0.25">
      <c r="A66" s="209" t="s">
        <v>224</v>
      </c>
      <c r="B66" s="218">
        <v>9800</v>
      </c>
      <c r="C66" s="876" t="str">
        <f>додаток_3!D48</f>
        <v>Субвенція з місцевого бюджету державному бюджету на виконання програм соціально-економічного розвитку регіонів</v>
      </c>
      <c r="D66" s="877"/>
      <c r="E66" s="252">
        <f>E76+E73+E75+E74+E67+E68+E69+E70+E71+E72</f>
        <v>750000</v>
      </c>
    </row>
    <row r="67" spans="1:5" s="105" customFormat="1" ht="47.25" customHeight="1" x14ac:dyDescent="0.25">
      <c r="A67" s="209" t="s">
        <v>473</v>
      </c>
      <c r="B67" s="317"/>
      <c r="C67" s="886" t="s">
        <v>574</v>
      </c>
      <c r="D67" s="888"/>
      <c r="E67" s="255">
        <v>100000</v>
      </c>
    </row>
    <row r="68" spans="1:5" s="105" customFormat="1" ht="19.5" customHeight="1" x14ac:dyDescent="0.25">
      <c r="A68" s="209" t="s">
        <v>473</v>
      </c>
      <c r="B68" s="409"/>
      <c r="C68" s="886" t="s">
        <v>575</v>
      </c>
      <c r="D68" s="888"/>
      <c r="E68" s="255">
        <v>100000</v>
      </c>
    </row>
    <row r="69" spans="1:5" s="105" customFormat="1" ht="33.75" customHeight="1" x14ac:dyDescent="0.25">
      <c r="A69" s="209" t="s">
        <v>473</v>
      </c>
      <c r="B69" s="409"/>
      <c r="C69" s="886" t="s">
        <v>576</v>
      </c>
      <c r="D69" s="888"/>
      <c r="E69" s="255">
        <v>100000</v>
      </c>
    </row>
    <row r="70" spans="1:5" s="105" customFormat="1" ht="35.25" customHeight="1" x14ac:dyDescent="0.25">
      <c r="A70" s="209" t="s">
        <v>473</v>
      </c>
      <c r="B70" s="409"/>
      <c r="C70" s="886" t="s">
        <v>577</v>
      </c>
      <c r="D70" s="888"/>
      <c r="E70" s="255">
        <v>100000</v>
      </c>
    </row>
    <row r="71" spans="1:5" s="105" customFormat="1" ht="21" customHeight="1" x14ac:dyDescent="0.25">
      <c r="A71" s="209" t="s">
        <v>473</v>
      </c>
      <c r="B71" s="409"/>
      <c r="C71" s="886" t="s">
        <v>578</v>
      </c>
      <c r="D71" s="888"/>
      <c r="E71" s="255">
        <v>100000</v>
      </c>
    </row>
    <row r="72" spans="1:5" s="105" customFormat="1" ht="46.5" hidden="1" customHeight="1" x14ac:dyDescent="0.25">
      <c r="A72" s="209" t="s">
        <v>473</v>
      </c>
      <c r="B72" s="409"/>
      <c r="C72" s="886" t="s">
        <v>472</v>
      </c>
      <c r="D72" s="888"/>
      <c r="E72" s="255"/>
    </row>
    <row r="73" spans="1:5" s="105" customFormat="1" ht="82.5" hidden="1" customHeight="1" x14ac:dyDescent="0.2">
      <c r="A73" s="209" t="s">
        <v>473</v>
      </c>
      <c r="B73" s="219"/>
      <c r="C73" s="874" t="s">
        <v>487</v>
      </c>
      <c r="D73" s="875"/>
      <c r="E73" s="255"/>
    </row>
    <row r="74" spans="1:5" s="105" customFormat="1" ht="36.75" hidden="1" customHeight="1" x14ac:dyDescent="0.25">
      <c r="A74" s="209" t="s">
        <v>257</v>
      </c>
      <c r="B74" s="219"/>
      <c r="C74" s="886" t="s">
        <v>471</v>
      </c>
      <c r="D74" s="888"/>
      <c r="E74" s="255"/>
    </row>
    <row r="75" spans="1:5" s="105" customFormat="1" ht="37.5" customHeight="1" x14ac:dyDescent="0.25">
      <c r="A75" s="209" t="s">
        <v>473</v>
      </c>
      <c r="B75" s="220"/>
      <c r="C75" s="886" t="s">
        <v>571</v>
      </c>
      <c r="D75" s="888"/>
      <c r="E75" s="251">
        <v>200000</v>
      </c>
    </row>
    <row r="76" spans="1:5" ht="48.75" customHeight="1" x14ac:dyDescent="0.25">
      <c r="A76" s="209" t="s">
        <v>473</v>
      </c>
      <c r="B76" s="221"/>
      <c r="C76" s="878" t="s">
        <v>561</v>
      </c>
      <c r="D76" s="879"/>
      <c r="E76" s="251">
        <v>50000</v>
      </c>
    </row>
    <row r="77" spans="1:5" ht="15.75" x14ac:dyDescent="0.2">
      <c r="A77" s="924" t="s">
        <v>241</v>
      </c>
      <c r="B77" s="925"/>
      <c r="C77" s="925"/>
      <c r="D77" s="925"/>
      <c r="E77" s="926"/>
    </row>
    <row r="78" spans="1:5" ht="18.75" customHeight="1" x14ac:dyDescent="0.2">
      <c r="A78" s="209" t="s">
        <v>222</v>
      </c>
      <c r="B78" s="411">
        <v>9770</v>
      </c>
      <c r="C78" s="916" t="s">
        <v>244</v>
      </c>
      <c r="D78" s="917"/>
      <c r="E78" s="413">
        <f>E79</f>
        <v>150000</v>
      </c>
    </row>
    <row r="79" spans="1:5" ht="15.75" x14ac:dyDescent="0.25">
      <c r="A79" s="211">
        <v>1710000000</v>
      </c>
      <c r="B79" s="210"/>
      <c r="C79" s="876" t="s">
        <v>202</v>
      </c>
      <c r="D79" s="877"/>
      <c r="E79" s="413">
        <f>E80+E84</f>
        <v>150000</v>
      </c>
    </row>
    <row r="80" spans="1:5" ht="33" customHeight="1" x14ac:dyDescent="0.25">
      <c r="A80" s="211"/>
      <c r="B80" s="210"/>
      <c r="C80" s="874" t="s">
        <v>566</v>
      </c>
      <c r="D80" s="875"/>
      <c r="E80" s="414">
        <v>150000</v>
      </c>
    </row>
    <row r="81" spans="1:5" ht="30" hidden="1" customHeight="1" x14ac:dyDescent="0.2">
      <c r="A81" s="209" t="s">
        <v>126</v>
      </c>
      <c r="B81" s="210">
        <v>9740</v>
      </c>
      <c r="C81" s="921" t="s">
        <v>106</v>
      </c>
      <c r="D81" s="922"/>
      <c r="E81" s="223"/>
    </row>
    <row r="82" spans="1:5" ht="24" hidden="1" customHeight="1" x14ac:dyDescent="0.25">
      <c r="A82" s="211">
        <v>17100000000</v>
      </c>
      <c r="B82" s="210"/>
      <c r="C82" s="876" t="s">
        <v>202</v>
      </c>
      <c r="D82" s="877"/>
      <c r="E82" s="223"/>
    </row>
    <row r="83" spans="1:5" ht="66" hidden="1" customHeight="1" x14ac:dyDescent="0.25">
      <c r="A83" s="211"/>
      <c r="B83" s="210"/>
      <c r="C83" s="874" t="s">
        <v>283</v>
      </c>
      <c r="D83" s="875"/>
      <c r="E83" s="224"/>
    </row>
    <row r="84" spans="1:5" ht="66.75" hidden="1" customHeight="1" x14ac:dyDescent="0.2">
      <c r="A84" s="415"/>
      <c r="B84" s="416"/>
      <c r="C84" s="874" t="s">
        <v>488</v>
      </c>
      <c r="D84" s="875"/>
      <c r="E84" s="256"/>
    </row>
    <row r="85" spans="1:5" ht="31.5" hidden="1" customHeight="1" x14ac:dyDescent="0.25">
      <c r="A85" s="222"/>
      <c r="B85" s="217"/>
      <c r="C85" s="878"/>
      <c r="D85" s="879"/>
      <c r="E85" s="214"/>
    </row>
    <row r="86" spans="1:5" ht="62.25" hidden="1" customHeight="1" x14ac:dyDescent="0.25">
      <c r="A86" s="222"/>
      <c r="B86" s="217"/>
      <c r="C86" s="878"/>
      <c r="D86" s="879"/>
      <c r="E86" s="214"/>
    </row>
    <row r="87" spans="1:5" s="105" customFormat="1" ht="15.75" hidden="1" x14ac:dyDescent="0.25">
      <c r="A87" s="212">
        <v>17314200000</v>
      </c>
      <c r="B87" s="210"/>
      <c r="C87" s="876" t="s">
        <v>231</v>
      </c>
      <c r="D87" s="877"/>
      <c r="E87" s="225"/>
    </row>
    <row r="88" spans="1:5" ht="15.75" hidden="1" x14ac:dyDescent="0.25">
      <c r="A88" s="222"/>
      <c r="B88" s="217"/>
      <c r="C88" s="878"/>
      <c r="D88" s="879"/>
      <c r="E88" s="214"/>
    </row>
    <row r="89" spans="1:5" ht="33.75" customHeight="1" x14ac:dyDescent="0.25">
      <c r="A89" s="209" t="s">
        <v>224</v>
      </c>
      <c r="B89" s="218">
        <v>9800</v>
      </c>
      <c r="C89" s="876" t="str">
        <f>C66</f>
        <v>Субвенція з місцевого бюджету державному бюджету на виконання програм соціально-економічного розвитку регіонів</v>
      </c>
      <c r="D89" s="877"/>
      <c r="E89" s="254">
        <f>SUM(E90:E97)</f>
        <v>150000</v>
      </c>
    </row>
    <row r="90" spans="1:5" ht="48" customHeight="1" x14ac:dyDescent="0.25">
      <c r="A90" s="209" t="s">
        <v>473</v>
      </c>
      <c r="B90" s="219"/>
      <c r="C90" s="878" t="s">
        <v>560</v>
      </c>
      <c r="D90" s="879"/>
      <c r="E90" s="251">
        <v>150000</v>
      </c>
    </row>
    <row r="91" spans="1:5" ht="49.5" hidden="1" customHeight="1" x14ac:dyDescent="0.25">
      <c r="A91" s="209" t="s">
        <v>257</v>
      </c>
      <c r="B91" s="219"/>
      <c r="C91" s="874" t="s">
        <v>311</v>
      </c>
      <c r="D91" s="875"/>
      <c r="E91" s="251"/>
    </row>
    <row r="92" spans="1:5" ht="39" hidden="1" customHeight="1" x14ac:dyDescent="0.25">
      <c r="A92" s="209" t="s">
        <v>257</v>
      </c>
      <c r="B92" s="226"/>
      <c r="C92" s="886" t="s">
        <v>312</v>
      </c>
      <c r="D92" s="888"/>
      <c r="E92" s="251"/>
    </row>
    <row r="93" spans="1:5" ht="18" hidden="1" customHeight="1" x14ac:dyDescent="0.25">
      <c r="A93" s="209" t="s">
        <v>473</v>
      </c>
      <c r="B93" s="226"/>
      <c r="C93" s="886" t="s">
        <v>530</v>
      </c>
      <c r="D93" s="888"/>
      <c r="E93" s="203"/>
    </row>
    <row r="94" spans="1:5" s="410" customFormat="1" ht="31.5" hidden="1" customHeight="1" x14ac:dyDescent="0.25">
      <c r="A94" s="209" t="s">
        <v>473</v>
      </c>
      <c r="B94" s="408"/>
      <c r="C94" s="886" t="s">
        <v>531</v>
      </c>
      <c r="D94" s="888"/>
      <c r="E94" s="203"/>
    </row>
    <row r="95" spans="1:5" ht="18.75" hidden="1" customHeight="1" x14ac:dyDescent="0.25">
      <c r="A95" s="209" t="s">
        <v>257</v>
      </c>
      <c r="B95" s="226"/>
      <c r="C95" s="886" t="s">
        <v>532</v>
      </c>
      <c r="D95" s="888"/>
      <c r="E95" s="251"/>
    </row>
    <row r="96" spans="1:5" ht="33.75" hidden="1" customHeight="1" x14ac:dyDescent="0.25">
      <c r="A96" s="209" t="s">
        <v>257</v>
      </c>
      <c r="B96" s="226"/>
      <c r="C96" s="886" t="s">
        <v>474</v>
      </c>
      <c r="D96" s="888"/>
      <c r="E96" s="251"/>
    </row>
    <row r="97" spans="1:6" s="410" customFormat="1" ht="33.75" hidden="1" customHeight="1" x14ac:dyDescent="0.25">
      <c r="A97" s="209" t="s">
        <v>257</v>
      </c>
      <c r="B97" s="408"/>
      <c r="C97" s="886" t="s">
        <v>475</v>
      </c>
      <c r="D97" s="888"/>
      <c r="E97" s="251"/>
    </row>
    <row r="98" spans="1:6" ht="15.75" x14ac:dyDescent="0.25">
      <c r="A98" s="211" t="s">
        <v>120</v>
      </c>
      <c r="B98" s="876" t="s">
        <v>235</v>
      </c>
      <c r="C98" s="923"/>
      <c r="D98" s="877"/>
      <c r="E98" s="254">
        <f>E99+E100</f>
        <v>1100000</v>
      </c>
    </row>
    <row r="99" spans="1:6" ht="15.75" x14ac:dyDescent="0.25">
      <c r="A99" s="227" t="s">
        <v>120</v>
      </c>
      <c r="B99" s="878" t="s">
        <v>203</v>
      </c>
      <c r="C99" s="915"/>
      <c r="D99" s="879"/>
      <c r="E99" s="251">
        <f>E57+E66</f>
        <v>800000</v>
      </c>
    </row>
    <row r="100" spans="1:6" ht="16.5" thickBot="1" x14ac:dyDescent="0.3">
      <c r="A100" s="228" t="s">
        <v>120</v>
      </c>
      <c r="B100" s="918" t="s">
        <v>236</v>
      </c>
      <c r="C100" s="919"/>
      <c r="D100" s="920"/>
      <c r="E100" s="253">
        <f>E78+E89</f>
        <v>300000</v>
      </c>
    </row>
    <row r="102" spans="1:6" hidden="1" x14ac:dyDescent="0.2"/>
    <row r="103" spans="1:6" s="28" customFormat="1" ht="18.75" x14ac:dyDescent="0.3">
      <c r="B103" s="28" t="s">
        <v>495</v>
      </c>
      <c r="D103" s="803" t="s">
        <v>496</v>
      </c>
      <c r="E103" s="803"/>
      <c r="F103" s="803"/>
    </row>
  </sheetData>
  <mergeCells count="93">
    <mergeCell ref="B26:D26"/>
    <mergeCell ref="C59:D59"/>
    <mergeCell ref="B50:D50"/>
    <mergeCell ref="A56:E56"/>
    <mergeCell ref="A42:E42"/>
    <mergeCell ref="B43:D43"/>
    <mergeCell ref="B44:D44"/>
    <mergeCell ref="B100:D100"/>
    <mergeCell ref="C54:D54"/>
    <mergeCell ref="C55:D55"/>
    <mergeCell ref="C66:D66"/>
    <mergeCell ref="C76:D76"/>
    <mergeCell ref="C57:D57"/>
    <mergeCell ref="C75:D75"/>
    <mergeCell ref="C81:D81"/>
    <mergeCell ref="B98:D98"/>
    <mergeCell ref="C63:D63"/>
    <mergeCell ref="C88:D88"/>
    <mergeCell ref="C85:D85"/>
    <mergeCell ref="C95:D95"/>
    <mergeCell ref="C96:D96"/>
    <mergeCell ref="A77:E77"/>
    <mergeCell ref="C92:D92"/>
    <mergeCell ref="B99:D99"/>
    <mergeCell ref="B38:D38"/>
    <mergeCell ref="B47:D47"/>
    <mergeCell ref="C80:D80"/>
    <mergeCell ref="C78:D78"/>
    <mergeCell ref="C62:D62"/>
    <mergeCell ref="C67:D67"/>
    <mergeCell ref="C64:D64"/>
    <mergeCell ref="C65:D65"/>
    <mergeCell ref="C73:D73"/>
    <mergeCell ref="C74:D74"/>
    <mergeCell ref="C68:D68"/>
    <mergeCell ref="B41:D41"/>
    <mergeCell ref="B39:D39"/>
    <mergeCell ref="B40:D40"/>
    <mergeCell ref="C82:D82"/>
    <mergeCell ref="B17:D17"/>
    <mergeCell ref="B19:D19"/>
    <mergeCell ref="B25:D25"/>
    <mergeCell ref="B18:D18"/>
    <mergeCell ref="B22:D22"/>
    <mergeCell ref="B23:D23"/>
    <mergeCell ref="C83:D83"/>
    <mergeCell ref="D1:E1"/>
    <mergeCell ref="D3:E3"/>
    <mergeCell ref="D4:E4"/>
    <mergeCell ref="A6:E6"/>
    <mergeCell ref="B13:D13"/>
    <mergeCell ref="A7:E7"/>
    <mergeCell ref="A8:B8"/>
    <mergeCell ref="D2:E2"/>
    <mergeCell ref="B14:D14"/>
    <mergeCell ref="B20:D20"/>
    <mergeCell ref="A15:E15"/>
    <mergeCell ref="B21:D21"/>
    <mergeCell ref="B29:D29"/>
    <mergeCell ref="B24:D24"/>
    <mergeCell ref="B16:D16"/>
    <mergeCell ref="D103:F103"/>
    <mergeCell ref="C61:D61"/>
    <mergeCell ref="C84:D84"/>
    <mergeCell ref="C90:D90"/>
    <mergeCell ref="B28:D28"/>
    <mergeCell ref="C97:D97"/>
    <mergeCell ref="C69:D69"/>
    <mergeCell ref="C70:D70"/>
    <mergeCell ref="C71:D71"/>
    <mergeCell ref="C72:D72"/>
    <mergeCell ref="C94:D94"/>
    <mergeCell ref="C93:D93"/>
    <mergeCell ref="B37:D37"/>
    <mergeCell ref="B35:D35"/>
    <mergeCell ref="B30:D30"/>
    <mergeCell ref="B31:D31"/>
    <mergeCell ref="C91:D91"/>
    <mergeCell ref="C79:D79"/>
    <mergeCell ref="C86:D86"/>
    <mergeCell ref="C87:D87"/>
    <mergeCell ref="B27:D27"/>
    <mergeCell ref="B32:D32"/>
    <mergeCell ref="B36:D36"/>
    <mergeCell ref="B33:D33"/>
    <mergeCell ref="B34:D34"/>
    <mergeCell ref="C60:D60"/>
    <mergeCell ref="C58:D58"/>
    <mergeCell ref="B45:D45"/>
    <mergeCell ref="B49:D49"/>
    <mergeCell ref="B48:D48"/>
    <mergeCell ref="B46:D46"/>
    <mergeCell ref="C89:D89"/>
  </mergeCells>
  <pageMargins left="1.0236220472440944" right="0.27559055118110237" top="0.31496062992125984" bottom="0.35433070866141736" header="0.31496062992125984" footer="0.31496062992125984"/>
  <pageSetup paperSize="9" scale="58" orientation="portrait" r:id="rId1"/>
  <rowBreaks count="1" manualBreakCount="1">
    <brk id="7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view="pageBreakPreview" zoomScale="80" zoomScaleNormal="100" zoomScaleSheetLayoutView="80" workbookViewId="0"/>
  </sheetViews>
  <sheetFormatPr defaultRowHeight="12.75" x14ac:dyDescent="0.2"/>
  <cols>
    <col min="1" max="1" width="10.85546875" style="1" customWidth="1"/>
    <col min="2" max="2" width="10.7109375" style="1" customWidth="1"/>
    <col min="3" max="3" width="11.85546875" style="1" customWidth="1"/>
    <col min="4" max="4" width="42.28515625" style="1" customWidth="1"/>
    <col min="5" max="5" width="53" style="1" customWidth="1"/>
    <col min="6" max="6" width="10.42578125" style="1" customWidth="1"/>
    <col min="7" max="7" width="9.42578125" style="1" customWidth="1"/>
    <col min="8" max="8" width="11.140625" style="1" customWidth="1"/>
    <col min="9" max="9" width="16.42578125" style="462" customWidth="1"/>
    <col min="10" max="10" width="13.5703125" style="1" customWidth="1"/>
    <col min="11" max="16384" width="9.140625" style="1"/>
  </cols>
  <sheetData>
    <row r="1" spans="1:10" ht="15.75" x14ac:dyDescent="0.25">
      <c r="A1" s="143"/>
      <c r="B1" s="143"/>
      <c r="C1" s="143"/>
      <c r="D1" s="143"/>
      <c r="E1" s="143"/>
      <c r="F1" s="899" t="s">
        <v>314</v>
      </c>
      <c r="G1" s="899"/>
      <c r="H1" s="899"/>
      <c r="I1" s="899"/>
      <c r="J1" s="899"/>
    </row>
    <row r="2" spans="1:10" ht="23.25" customHeight="1" x14ac:dyDescent="0.25">
      <c r="A2" s="143"/>
      <c r="B2" s="143"/>
      <c r="C2" s="143"/>
      <c r="D2" s="143"/>
      <c r="E2" s="143"/>
      <c r="F2" s="899" t="str">
        <f>додаток_1!D2</f>
        <v xml:space="preserve"> до  рішення Здолбунівської міської ради</v>
      </c>
      <c r="G2" s="899"/>
      <c r="H2" s="899"/>
      <c r="I2" s="899"/>
      <c r="J2" s="899"/>
    </row>
    <row r="3" spans="1:10" ht="39" customHeight="1" x14ac:dyDescent="0.25">
      <c r="A3" s="143"/>
      <c r="B3" s="143"/>
      <c r="C3" s="143"/>
      <c r="D3" s="143"/>
      <c r="E3" s="143"/>
      <c r="F3" s="936" t="str">
        <f>додаток_1!D3</f>
        <v>"Про зміни до бюджету Здолбунівської міської територіальної громади на 2025 рік"</v>
      </c>
      <c r="G3" s="936"/>
      <c r="H3" s="936"/>
      <c r="I3" s="936"/>
      <c r="J3" s="936"/>
    </row>
    <row r="4" spans="1:10" ht="15.75" x14ac:dyDescent="0.25">
      <c r="A4" s="143"/>
      <c r="B4" s="143"/>
      <c r="C4" s="143"/>
      <c r="D4" s="143"/>
      <c r="E4" s="143"/>
      <c r="F4" s="899" t="str">
        <f>додаток_1!D4</f>
        <v>від 20 серпня 2025 року № 2814</v>
      </c>
      <c r="G4" s="899"/>
      <c r="H4" s="899"/>
      <c r="I4" s="899"/>
      <c r="J4" s="899"/>
    </row>
    <row r="5" spans="1:10" ht="6.75" customHeight="1" x14ac:dyDescent="0.25">
      <c r="A5" s="143"/>
      <c r="B5" s="143"/>
      <c r="C5" s="143"/>
      <c r="D5" s="143"/>
      <c r="E5" s="143"/>
      <c r="F5" s="143"/>
      <c r="G5" s="143"/>
      <c r="H5" s="143"/>
      <c r="I5" s="786"/>
      <c r="J5" s="143"/>
    </row>
    <row r="6" spans="1:10" ht="15.75" x14ac:dyDescent="0.25">
      <c r="A6" s="143"/>
      <c r="B6" s="143"/>
      <c r="C6" s="805" t="s">
        <v>505</v>
      </c>
      <c r="D6" s="805"/>
      <c r="E6" s="805"/>
      <c r="F6" s="805"/>
      <c r="G6" s="805"/>
      <c r="H6" s="805"/>
      <c r="I6" s="805"/>
      <c r="J6" s="805"/>
    </row>
    <row r="7" spans="1:10" ht="15.75" x14ac:dyDescent="0.25">
      <c r="A7" s="143"/>
      <c r="B7" s="143"/>
      <c r="C7" s="805" t="s">
        <v>506</v>
      </c>
      <c r="D7" s="805"/>
      <c r="E7" s="805"/>
      <c r="F7" s="805"/>
      <c r="G7" s="805"/>
      <c r="H7" s="805"/>
      <c r="I7" s="805"/>
      <c r="J7" s="805"/>
    </row>
    <row r="8" spans="1:10" ht="15.75" x14ac:dyDescent="0.25">
      <c r="A8" s="143"/>
      <c r="B8" s="143"/>
      <c r="C8" s="805" t="s">
        <v>350</v>
      </c>
      <c r="D8" s="805"/>
      <c r="E8" s="805"/>
      <c r="F8" s="805"/>
      <c r="G8" s="805"/>
      <c r="H8" s="805"/>
      <c r="I8" s="805"/>
      <c r="J8" s="805"/>
    </row>
    <row r="9" spans="1:10" s="38" customFormat="1" ht="15.75" x14ac:dyDescent="0.25">
      <c r="A9" s="939">
        <v>1755900000</v>
      </c>
      <c r="B9" s="939"/>
      <c r="C9" s="495"/>
      <c r="D9" s="495"/>
      <c r="E9" s="495"/>
      <c r="F9" s="495"/>
      <c r="G9" s="495"/>
      <c r="H9" s="495"/>
      <c r="I9" s="787"/>
      <c r="J9" s="495"/>
    </row>
    <row r="10" spans="1:10" s="38" customFormat="1" ht="15.75" x14ac:dyDescent="0.25">
      <c r="A10" s="143" t="s">
        <v>133</v>
      </c>
      <c r="B10" s="143"/>
      <c r="C10" s="495"/>
      <c r="D10" s="495"/>
      <c r="E10" s="495"/>
      <c r="F10" s="495"/>
      <c r="G10" s="495"/>
      <c r="H10" s="495"/>
      <c r="I10" s="788"/>
      <c r="J10" s="495"/>
    </row>
    <row r="11" spans="1:10" ht="4.5" customHeight="1" thickBot="1" x14ac:dyDescent="0.25"/>
    <row r="12" spans="1:10" ht="84" customHeight="1" thickBot="1" x14ac:dyDescent="0.25">
      <c r="A12" s="229" t="s">
        <v>134</v>
      </c>
      <c r="B12" s="230" t="s">
        <v>129</v>
      </c>
      <c r="C12" s="230" t="s">
        <v>118</v>
      </c>
      <c r="D12" s="231" t="s">
        <v>130</v>
      </c>
      <c r="E12" s="230" t="s">
        <v>262</v>
      </c>
      <c r="F12" s="230" t="s">
        <v>263</v>
      </c>
      <c r="G12" s="230" t="s">
        <v>264</v>
      </c>
      <c r="H12" s="230" t="s">
        <v>265</v>
      </c>
      <c r="I12" s="232" t="s">
        <v>368</v>
      </c>
      <c r="J12" s="233" t="s">
        <v>369</v>
      </c>
    </row>
    <row r="13" spans="1:10" ht="13.5" thickBot="1" x14ac:dyDescent="0.25">
      <c r="A13" s="229">
        <v>1</v>
      </c>
      <c r="B13" s="230">
        <v>2</v>
      </c>
      <c r="C13" s="230">
        <v>3</v>
      </c>
      <c r="D13" s="231">
        <v>4</v>
      </c>
      <c r="E13" s="230">
        <v>5</v>
      </c>
      <c r="F13" s="230">
        <v>6</v>
      </c>
      <c r="G13" s="230">
        <v>7</v>
      </c>
      <c r="H13" s="230">
        <v>8</v>
      </c>
      <c r="I13" s="232">
        <v>9</v>
      </c>
      <c r="J13" s="233">
        <v>10</v>
      </c>
    </row>
    <row r="14" spans="1:10" s="143" customFormat="1" ht="16.5" thickBot="1" x14ac:dyDescent="0.3">
      <c r="A14" s="647" t="s">
        <v>153</v>
      </c>
      <c r="B14" s="648"/>
      <c r="C14" s="648"/>
      <c r="D14" s="649" t="s">
        <v>45</v>
      </c>
      <c r="E14" s="650"/>
      <c r="F14" s="650"/>
      <c r="G14" s="650"/>
      <c r="H14" s="650"/>
      <c r="I14" s="651">
        <f>I15</f>
        <v>290000</v>
      </c>
      <c r="J14" s="652"/>
    </row>
    <row r="15" spans="1:10" s="143" customFormat="1" ht="16.5" thickBot="1" x14ac:dyDescent="0.3">
      <c r="A15" s="647" t="s">
        <v>154</v>
      </c>
      <c r="B15" s="648"/>
      <c r="C15" s="648"/>
      <c r="D15" s="649" t="s">
        <v>45</v>
      </c>
      <c r="E15" s="405"/>
      <c r="F15" s="405"/>
      <c r="G15" s="405"/>
      <c r="H15" s="405"/>
      <c r="I15" s="653">
        <f>I16+I19+I56+I60+I17+I18+I57+I64</f>
        <v>290000</v>
      </c>
      <c r="J15" s="406"/>
    </row>
    <row r="16" spans="1:10" s="143" customFormat="1" ht="34.5" hidden="1" customHeight="1" x14ac:dyDescent="0.25">
      <c r="A16" s="654" t="s">
        <v>286</v>
      </c>
      <c r="B16" s="655">
        <v>3104</v>
      </c>
      <c r="C16" s="656" t="s">
        <v>284</v>
      </c>
      <c r="D16" s="657" t="s">
        <v>285</v>
      </c>
      <c r="E16" s="658" t="s">
        <v>395</v>
      </c>
      <c r="F16" s="403"/>
      <c r="G16" s="403"/>
      <c r="H16" s="403"/>
      <c r="I16" s="659"/>
      <c r="J16" s="404"/>
    </row>
    <row r="17" spans="1:10" s="143" customFormat="1" ht="34.5" hidden="1" customHeight="1" x14ac:dyDescent="0.25">
      <c r="A17" s="654" t="s">
        <v>533</v>
      </c>
      <c r="B17" s="655">
        <v>3225</v>
      </c>
      <c r="C17" s="656">
        <v>1060</v>
      </c>
      <c r="D17" s="657" t="s">
        <v>535</v>
      </c>
      <c r="E17" s="658"/>
      <c r="F17" s="403"/>
      <c r="G17" s="403"/>
      <c r="H17" s="403"/>
      <c r="I17" s="659"/>
      <c r="J17" s="404"/>
    </row>
    <row r="18" spans="1:10" s="143" customFormat="1" ht="33" customHeight="1" x14ac:dyDescent="0.25">
      <c r="A18" s="654" t="s">
        <v>93</v>
      </c>
      <c r="B18" s="655">
        <v>6030</v>
      </c>
      <c r="C18" s="660" t="s">
        <v>49</v>
      </c>
      <c r="D18" s="661" t="s">
        <v>79</v>
      </c>
      <c r="E18" s="658" t="s">
        <v>579</v>
      </c>
      <c r="F18" s="403"/>
      <c r="G18" s="403"/>
      <c r="H18" s="403"/>
      <c r="I18" s="659">
        <v>99000</v>
      </c>
      <c r="J18" s="404"/>
    </row>
    <row r="19" spans="1:10" s="563" customFormat="1" ht="40.5" customHeight="1" x14ac:dyDescent="0.25">
      <c r="A19" s="209" t="s">
        <v>373</v>
      </c>
      <c r="B19" s="411">
        <v>6091</v>
      </c>
      <c r="C19" s="660" t="s">
        <v>273</v>
      </c>
      <c r="D19" s="497" t="s">
        <v>375</v>
      </c>
      <c r="E19" s="662"/>
      <c r="F19" s="662"/>
      <c r="G19" s="662"/>
      <c r="H19" s="662"/>
      <c r="I19" s="663">
        <f>I42</f>
        <v>-2799251</v>
      </c>
      <c r="J19" s="664"/>
    </row>
    <row r="20" spans="1:10" s="563" customFormat="1" ht="15.75" hidden="1" x14ac:dyDescent="0.25">
      <c r="A20" s="209"/>
      <c r="B20" s="665"/>
      <c r="C20" s="666"/>
      <c r="D20" s="667" t="s">
        <v>59</v>
      </c>
      <c r="E20" s="668"/>
      <c r="F20" s="668"/>
      <c r="G20" s="668"/>
      <c r="H20" s="668"/>
      <c r="I20" s="669">
        <f>SUM(I22:I32)</f>
        <v>0</v>
      </c>
      <c r="J20" s="670"/>
    </row>
    <row r="21" spans="1:10" s="563" customFormat="1" ht="63" hidden="1" x14ac:dyDescent="0.25">
      <c r="A21" s="209"/>
      <c r="B21" s="665"/>
      <c r="C21" s="666"/>
      <c r="D21" s="667"/>
      <c r="E21" s="668" t="s">
        <v>266</v>
      </c>
      <c r="F21" s="671"/>
      <c r="G21" s="671"/>
      <c r="H21" s="671"/>
      <c r="I21" s="672"/>
      <c r="J21" s="673"/>
    </row>
    <row r="22" spans="1:10" s="563" customFormat="1" ht="63" hidden="1" x14ac:dyDescent="0.25">
      <c r="A22" s="209"/>
      <c r="B22" s="665"/>
      <c r="C22" s="666"/>
      <c r="D22" s="667"/>
      <c r="E22" s="668" t="s">
        <v>216</v>
      </c>
      <c r="F22" s="671"/>
      <c r="G22" s="671"/>
      <c r="H22" s="671"/>
      <c r="I22" s="672"/>
      <c r="J22" s="673"/>
    </row>
    <row r="23" spans="1:10" s="563" customFormat="1" ht="47.25" hidden="1" x14ac:dyDescent="0.25">
      <c r="A23" s="209"/>
      <c r="B23" s="665"/>
      <c r="C23" s="666"/>
      <c r="D23" s="667"/>
      <c r="E23" s="668" t="s">
        <v>195</v>
      </c>
      <c r="F23" s="671"/>
      <c r="G23" s="671"/>
      <c r="H23" s="671"/>
      <c r="I23" s="672"/>
      <c r="J23" s="673"/>
    </row>
    <row r="24" spans="1:10" s="563" customFormat="1" ht="63" hidden="1" x14ac:dyDescent="0.25">
      <c r="A24" s="209"/>
      <c r="B24" s="665"/>
      <c r="C24" s="666"/>
      <c r="D24" s="667"/>
      <c r="E24" s="668" t="s">
        <v>196</v>
      </c>
      <c r="F24" s="671"/>
      <c r="G24" s="674"/>
      <c r="H24" s="674"/>
      <c r="I24" s="672"/>
      <c r="J24" s="673"/>
    </row>
    <row r="25" spans="1:10" s="563" customFormat="1" ht="34.5" hidden="1" customHeight="1" x14ac:dyDescent="0.25">
      <c r="A25" s="209"/>
      <c r="B25" s="665"/>
      <c r="C25" s="666"/>
      <c r="D25" s="667"/>
      <c r="E25" s="668" t="s">
        <v>268</v>
      </c>
      <c r="F25" s="671"/>
      <c r="G25" s="674"/>
      <c r="H25" s="674"/>
      <c r="I25" s="672"/>
      <c r="J25" s="673"/>
    </row>
    <row r="26" spans="1:10" s="563" customFormat="1" ht="31.5" hidden="1" x14ac:dyDescent="0.25">
      <c r="A26" s="209"/>
      <c r="B26" s="665"/>
      <c r="C26" s="666"/>
      <c r="D26" s="667"/>
      <c r="E26" s="668" t="s">
        <v>217</v>
      </c>
      <c r="F26" s="671"/>
      <c r="G26" s="674"/>
      <c r="H26" s="674"/>
      <c r="I26" s="672"/>
      <c r="J26" s="673"/>
    </row>
    <row r="27" spans="1:10" s="563" customFormat="1" ht="31.5" hidden="1" x14ac:dyDescent="0.25">
      <c r="A27" s="675"/>
      <c r="B27" s="676"/>
      <c r="C27" s="677"/>
      <c r="D27" s="678"/>
      <c r="E27" s="679" t="s">
        <v>218</v>
      </c>
      <c r="F27" s="680"/>
      <c r="G27" s="681"/>
      <c r="H27" s="681"/>
      <c r="I27" s="682"/>
      <c r="J27" s="683"/>
    </row>
    <row r="28" spans="1:10" s="563" customFormat="1" ht="34.5" hidden="1" customHeight="1" x14ac:dyDescent="0.25">
      <c r="A28" s="209"/>
      <c r="B28" s="665"/>
      <c r="C28" s="666"/>
      <c r="D28" s="667"/>
      <c r="E28" s="668" t="s">
        <v>219</v>
      </c>
      <c r="F28" s="671"/>
      <c r="G28" s="674"/>
      <c r="H28" s="674"/>
      <c r="I28" s="672"/>
      <c r="J28" s="673"/>
    </row>
    <row r="29" spans="1:10" s="563" customFormat="1" ht="63" hidden="1" x14ac:dyDescent="0.25">
      <c r="A29" s="209"/>
      <c r="B29" s="665"/>
      <c r="C29" s="666"/>
      <c r="D29" s="667"/>
      <c r="E29" s="668" t="s">
        <v>267</v>
      </c>
      <c r="F29" s="671"/>
      <c r="G29" s="674"/>
      <c r="H29" s="674"/>
      <c r="I29" s="672"/>
      <c r="J29" s="673"/>
    </row>
    <row r="30" spans="1:10" s="563" customFormat="1" ht="47.25" hidden="1" x14ac:dyDescent="0.25">
      <c r="A30" s="209"/>
      <c r="B30" s="665"/>
      <c r="C30" s="666"/>
      <c r="D30" s="667"/>
      <c r="E30" s="668" t="s">
        <v>220</v>
      </c>
      <c r="F30" s="671"/>
      <c r="G30" s="674"/>
      <c r="H30" s="674"/>
      <c r="I30" s="672"/>
      <c r="J30" s="673"/>
    </row>
    <row r="31" spans="1:10" s="563" customFormat="1" ht="15.75" hidden="1" x14ac:dyDescent="0.25">
      <c r="A31" s="209"/>
      <c r="B31" s="665"/>
      <c r="C31" s="666"/>
      <c r="D31" s="667"/>
      <c r="E31" s="684"/>
      <c r="F31" s="685"/>
      <c r="G31" s="686"/>
      <c r="H31" s="686"/>
      <c r="I31" s="672"/>
      <c r="J31" s="673"/>
    </row>
    <row r="32" spans="1:10" s="563" customFormat="1" ht="15.75" hidden="1" x14ac:dyDescent="0.25">
      <c r="A32" s="209"/>
      <c r="B32" s="665"/>
      <c r="C32" s="666"/>
      <c r="D32" s="667"/>
      <c r="E32" s="684"/>
      <c r="F32" s="685"/>
      <c r="G32" s="686"/>
      <c r="H32" s="686"/>
      <c r="I32" s="672"/>
      <c r="J32" s="673"/>
    </row>
    <row r="33" spans="1:10" s="563" customFormat="1" ht="15.75" hidden="1" x14ac:dyDescent="0.25">
      <c r="A33" s="209"/>
      <c r="B33" s="665"/>
      <c r="C33" s="666"/>
      <c r="D33" s="667" t="s">
        <v>60</v>
      </c>
      <c r="E33" s="668"/>
      <c r="F33" s="668"/>
      <c r="G33" s="668"/>
      <c r="H33" s="668"/>
      <c r="I33" s="669">
        <f>I34+I35+I39+I40+I41</f>
        <v>0</v>
      </c>
      <c r="J33" s="670"/>
    </row>
    <row r="34" spans="1:10" s="563" customFormat="1" ht="34.5" hidden="1" customHeight="1" x14ac:dyDescent="0.25">
      <c r="A34" s="209"/>
      <c r="B34" s="665"/>
      <c r="C34" s="666"/>
      <c r="D34" s="667"/>
      <c r="E34" s="687" t="s">
        <v>305</v>
      </c>
      <c r="F34" s="668"/>
      <c r="G34" s="668"/>
      <c r="H34" s="668"/>
      <c r="I34" s="669"/>
      <c r="J34" s="670"/>
    </row>
    <row r="35" spans="1:10" s="563" customFormat="1" ht="34.5" hidden="1" customHeight="1" x14ac:dyDescent="0.25">
      <c r="A35" s="209"/>
      <c r="B35" s="665"/>
      <c r="C35" s="666"/>
      <c r="D35" s="667"/>
      <c r="E35" s="687" t="s">
        <v>309</v>
      </c>
      <c r="F35" s="668"/>
      <c r="G35" s="668"/>
      <c r="H35" s="668"/>
      <c r="I35" s="669"/>
      <c r="J35" s="670"/>
    </row>
    <row r="36" spans="1:10" s="563" customFormat="1" ht="47.25" hidden="1" x14ac:dyDescent="0.25">
      <c r="A36" s="209"/>
      <c r="B36" s="665"/>
      <c r="C36" s="666"/>
      <c r="D36" s="667"/>
      <c r="E36" s="668" t="s">
        <v>269</v>
      </c>
      <c r="F36" s="668"/>
      <c r="G36" s="668"/>
      <c r="H36" s="668"/>
      <c r="I36" s="672"/>
      <c r="J36" s="670"/>
    </row>
    <row r="37" spans="1:10" s="563" customFormat="1" ht="47.25" hidden="1" x14ac:dyDescent="0.25">
      <c r="A37" s="209"/>
      <c r="B37" s="665"/>
      <c r="C37" s="666"/>
      <c r="D37" s="667"/>
      <c r="E37" s="668" t="s">
        <v>270</v>
      </c>
      <c r="F37" s="668"/>
      <c r="G37" s="668"/>
      <c r="H37" s="668"/>
      <c r="I37" s="672"/>
      <c r="J37" s="670"/>
    </row>
    <row r="38" spans="1:10" s="563" customFormat="1" ht="31.5" hidden="1" x14ac:dyDescent="0.25">
      <c r="A38" s="209"/>
      <c r="B38" s="665"/>
      <c r="C38" s="666"/>
      <c r="D38" s="667"/>
      <c r="E38" s="668" t="s">
        <v>271</v>
      </c>
      <c r="F38" s="668"/>
      <c r="G38" s="668"/>
      <c r="H38" s="668"/>
      <c r="I38" s="672"/>
      <c r="J38" s="670"/>
    </row>
    <row r="39" spans="1:10" s="563" customFormat="1" ht="34.5" hidden="1" customHeight="1" x14ac:dyDescent="0.25">
      <c r="A39" s="209"/>
      <c r="B39" s="665"/>
      <c r="C39" s="666"/>
      <c r="D39" s="667"/>
      <c r="E39" s="668" t="s">
        <v>329</v>
      </c>
      <c r="F39" s="668"/>
      <c r="G39" s="668"/>
      <c r="H39" s="668"/>
      <c r="I39" s="672"/>
      <c r="J39" s="670"/>
    </row>
    <row r="40" spans="1:10" s="563" customFormat="1" ht="34.5" hidden="1" customHeight="1" x14ac:dyDescent="0.25">
      <c r="A40" s="209"/>
      <c r="B40" s="665"/>
      <c r="C40" s="666"/>
      <c r="D40" s="667"/>
      <c r="E40" s="668" t="s">
        <v>306</v>
      </c>
      <c r="F40" s="668"/>
      <c r="G40" s="668"/>
      <c r="H40" s="668"/>
      <c r="I40" s="672"/>
      <c r="J40" s="670"/>
    </row>
    <row r="41" spans="1:10" s="563" customFormat="1" ht="34.5" hidden="1" customHeight="1" x14ac:dyDescent="0.25">
      <c r="A41" s="209"/>
      <c r="B41" s="665"/>
      <c r="C41" s="666"/>
      <c r="D41" s="667"/>
      <c r="E41" s="668" t="s">
        <v>331</v>
      </c>
      <c r="F41" s="668"/>
      <c r="G41" s="668"/>
      <c r="H41" s="668"/>
      <c r="I41" s="672"/>
      <c r="J41" s="670"/>
    </row>
    <row r="42" spans="1:10" s="563" customFormat="1" ht="15.75" x14ac:dyDescent="0.25">
      <c r="A42" s="209"/>
      <c r="B42" s="665"/>
      <c r="C42" s="666"/>
      <c r="D42" s="667" t="s">
        <v>141</v>
      </c>
      <c r="E42" s="668"/>
      <c r="F42" s="671"/>
      <c r="G42" s="671"/>
      <c r="H42" s="671"/>
      <c r="I42" s="669">
        <f>SUM(I43:I55)</f>
        <v>-2799251</v>
      </c>
      <c r="J42" s="664"/>
    </row>
    <row r="43" spans="1:10" s="563" customFormat="1" ht="50.25" customHeight="1" x14ac:dyDescent="0.25">
      <c r="A43" s="209"/>
      <c r="B43" s="665"/>
      <c r="C43" s="666"/>
      <c r="D43" s="667"/>
      <c r="E43" s="668" t="s">
        <v>556</v>
      </c>
      <c r="F43" s="671"/>
      <c r="G43" s="671"/>
      <c r="H43" s="671"/>
      <c r="I43" s="672">
        <v>-1500000</v>
      </c>
      <c r="J43" s="664"/>
    </row>
    <row r="44" spans="1:10" s="563" customFormat="1" ht="47.25" customHeight="1" x14ac:dyDescent="0.25">
      <c r="A44" s="209"/>
      <c r="B44" s="665"/>
      <c r="C44" s="666"/>
      <c r="D44" s="667"/>
      <c r="E44" s="668" t="s">
        <v>557</v>
      </c>
      <c r="F44" s="671"/>
      <c r="G44" s="671"/>
      <c r="H44" s="671"/>
      <c r="I44" s="672">
        <v>-1299251</v>
      </c>
      <c r="J44" s="664"/>
    </row>
    <row r="45" spans="1:10" s="563" customFormat="1" ht="34.5" hidden="1" customHeight="1" x14ac:dyDescent="0.25">
      <c r="A45" s="209"/>
      <c r="B45" s="665"/>
      <c r="C45" s="666"/>
      <c r="D45" s="667"/>
      <c r="E45" s="688" t="s">
        <v>542</v>
      </c>
      <c r="F45" s="671"/>
      <c r="G45" s="671"/>
      <c r="H45" s="671"/>
      <c r="I45" s="672"/>
      <c r="J45" s="664"/>
    </row>
    <row r="46" spans="1:10" s="563" customFormat="1" ht="34.5" hidden="1" customHeight="1" x14ac:dyDescent="0.25">
      <c r="A46" s="209"/>
      <c r="B46" s="665"/>
      <c r="C46" s="666"/>
      <c r="D46" s="667"/>
      <c r="E46" s="688" t="s">
        <v>543</v>
      </c>
      <c r="F46" s="671"/>
      <c r="G46" s="671"/>
      <c r="H46" s="671"/>
      <c r="I46" s="672"/>
      <c r="J46" s="664"/>
    </row>
    <row r="47" spans="1:10" s="563" customFormat="1" ht="34.5" hidden="1" customHeight="1" x14ac:dyDescent="0.25">
      <c r="A47" s="209"/>
      <c r="B47" s="665"/>
      <c r="C47" s="666"/>
      <c r="D47" s="667"/>
      <c r="E47" s="661" t="s">
        <v>536</v>
      </c>
      <c r="F47" s="671"/>
      <c r="G47" s="671"/>
      <c r="H47" s="671"/>
      <c r="I47" s="672"/>
      <c r="J47" s="664"/>
    </row>
    <row r="48" spans="1:10" s="563" customFormat="1" ht="34.5" hidden="1" customHeight="1" x14ac:dyDescent="0.25">
      <c r="A48" s="209"/>
      <c r="B48" s="665"/>
      <c r="C48" s="666"/>
      <c r="D48" s="667"/>
      <c r="E48" s="661" t="s">
        <v>537</v>
      </c>
      <c r="F48" s="671"/>
      <c r="G48" s="671"/>
      <c r="H48" s="671"/>
      <c r="I48" s="672"/>
      <c r="J48" s="664"/>
    </row>
    <row r="49" spans="1:10" s="563" customFormat="1" ht="34.5" hidden="1" customHeight="1" x14ac:dyDescent="0.25">
      <c r="A49" s="209"/>
      <c r="B49" s="665"/>
      <c r="C49" s="666"/>
      <c r="D49" s="667"/>
      <c r="E49" s="661" t="s">
        <v>544</v>
      </c>
      <c r="F49" s="671"/>
      <c r="G49" s="671"/>
      <c r="H49" s="671"/>
      <c r="I49" s="672"/>
      <c r="J49" s="664"/>
    </row>
    <row r="50" spans="1:10" s="563" customFormat="1" ht="34.5" hidden="1" customHeight="1" x14ac:dyDescent="0.25">
      <c r="A50" s="209"/>
      <c r="B50" s="665"/>
      <c r="C50" s="666"/>
      <c r="D50" s="667"/>
      <c r="E50" s="661" t="s">
        <v>545</v>
      </c>
      <c r="F50" s="671"/>
      <c r="G50" s="671"/>
      <c r="H50" s="671"/>
      <c r="I50" s="672"/>
      <c r="J50" s="664"/>
    </row>
    <row r="51" spans="1:10" s="563" customFormat="1" ht="34.5" hidden="1" customHeight="1" x14ac:dyDescent="0.25">
      <c r="A51" s="209"/>
      <c r="B51" s="665"/>
      <c r="C51" s="666"/>
      <c r="D51" s="667"/>
      <c r="E51" s="668" t="s">
        <v>310</v>
      </c>
      <c r="F51" s="671"/>
      <c r="G51" s="671"/>
      <c r="H51" s="671"/>
      <c r="I51" s="672"/>
      <c r="J51" s="664"/>
    </row>
    <row r="52" spans="1:10" s="563" customFormat="1" ht="34.5" hidden="1" customHeight="1" x14ac:dyDescent="0.25">
      <c r="A52" s="209"/>
      <c r="B52" s="665"/>
      <c r="C52" s="666"/>
      <c r="D52" s="667"/>
      <c r="E52" s="668" t="s">
        <v>345</v>
      </c>
      <c r="F52" s="671"/>
      <c r="G52" s="671"/>
      <c r="H52" s="671"/>
      <c r="I52" s="672"/>
      <c r="J52" s="664"/>
    </row>
    <row r="53" spans="1:10" s="563" customFormat="1" ht="34.5" hidden="1" customHeight="1" x14ac:dyDescent="0.25">
      <c r="A53" s="209"/>
      <c r="B53" s="665"/>
      <c r="C53" s="666"/>
      <c r="D53" s="667"/>
      <c r="E53" s="668" t="s">
        <v>346</v>
      </c>
      <c r="F53" s="671"/>
      <c r="G53" s="671"/>
      <c r="H53" s="671"/>
      <c r="I53" s="672"/>
      <c r="J53" s="664"/>
    </row>
    <row r="54" spans="1:10" s="563" customFormat="1" ht="34.5" hidden="1" customHeight="1" x14ac:dyDescent="0.25">
      <c r="A54" s="209"/>
      <c r="B54" s="665"/>
      <c r="C54" s="666"/>
      <c r="D54" s="667"/>
      <c r="E54" s="668" t="s">
        <v>347</v>
      </c>
      <c r="F54" s="671"/>
      <c r="G54" s="671"/>
      <c r="H54" s="671"/>
      <c r="I54" s="672"/>
      <c r="J54" s="664"/>
    </row>
    <row r="55" spans="1:10" s="563" customFormat="1" ht="34.5" hidden="1" customHeight="1" x14ac:dyDescent="0.25">
      <c r="A55" s="209"/>
      <c r="B55" s="665"/>
      <c r="C55" s="666"/>
      <c r="D55" s="667"/>
      <c r="E55" s="668" t="s">
        <v>348</v>
      </c>
      <c r="F55" s="671"/>
      <c r="G55" s="671"/>
      <c r="H55" s="671"/>
      <c r="I55" s="672"/>
      <c r="J55" s="664"/>
    </row>
    <row r="56" spans="1:10" s="692" customFormat="1" ht="47.25" hidden="1" x14ac:dyDescent="0.25">
      <c r="A56" s="209" t="s">
        <v>95</v>
      </c>
      <c r="B56" s="411">
        <v>7350</v>
      </c>
      <c r="C56" s="537" t="s">
        <v>84</v>
      </c>
      <c r="D56" s="538" t="s">
        <v>83</v>
      </c>
      <c r="E56" s="689" t="s">
        <v>396</v>
      </c>
      <c r="F56" s="690"/>
      <c r="G56" s="690"/>
      <c r="H56" s="690"/>
      <c r="I56" s="663"/>
      <c r="J56" s="691"/>
    </row>
    <row r="57" spans="1:10" s="692" customFormat="1" ht="78.75" customHeight="1" x14ac:dyDescent="0.25">
      <c r="A57" s="693" t="s">
        <v>540</v>
      </c>
      <c r="B57" s="694">
        <v>7367</v>
      </c>
      <c r="C57" s="695" t="s">
        <v>53</v>
      </c>
      <c r="D57" s="538" t="s">
        <v>546</v>
      </c>
      <c r="E57" s="696" t="s">
        <v>549</v>
      </c>
      <c r="F57" s="697"/>
      <c r="G57" s="697"/>
      <c r="H57" s="697"/>
      <c r="I57" s="698">
        <f>I58+I59</f>
        <v>2799251</v>
      </c>
      <c r="J57" s="699"/>
    </row>
    <row r="58" spans="1:10" s="563" customFormat="1" ht="72" customHeight="1" x14ac:dyDescent="0.25">
      <c r="A58" s="693"/>
      <c r="B58" s="700"/>
      <c r="C58" s="701"/>
      <c r="D58" s="702"/>
      <c r="E58" s="703" t="s">
        <v>547</v>
      </c>
      <c r="F58" s="679"/>
      <c r="G58" s="679"/>
      <c r="H58" s="679"/>
      <c r="I58" s="682">
        <v>1299251</v>
      </c>
      <c r="J58" s="699"/>
    </row>
    <row r="59" spans="1:10" s="563" customFormat="1" ht="67.5" customHeight="1" x14ac:dyDescent="0.25">
      <c r="A59" s="693"/>
      <c r="B59" s="700"/>
      <c r="C59" s="701"/>
      <c r="D59" s="702"/>
      <c r="E59" s="703" t="s">
        <v>548</v>
      </c>
      <c r="F59" s="679"/>
      <c r="G59" s="679"/>
      <c r="H59" s="679"/>
      <c r="I59" s="682">
        <v>1500000</v>
      </c>
      <c r="J59" s="699"/>
    </row>
    <row r="60" spans="1:10" s="692" customFormat="1" ht="31.5" x14ac:dyDescent="0.25">
      <c r="A60" s="209" t="s">
        <v>97</v>
      </c>
      <c r="B60" s="411">
        <v>7670</v>
      </c>
      <c r="C60" s="704" t="s">
        <v>53</v>
      </c>
      <c r="D60" s="705" t="s">
        <v>69</v>
      </c>
      <c r="E60" s="690" t="s">
        <v>397</v>
      </c>
      <c r="F60" s="662"/>
      <c r="G60" s="662"/>
      <c r="H60" s="662"/>
      <c r="I60" s="706">
        <f>I61+I62+I63</f>
        <v>191000</v>
      </c>
      <c r="J60" s="707"/>
    </row>
    <row r="61" spans="1:10" s="563" customFormat="1" ht="32.25" thickBot="1" x14ac:dyDescent="0.3">
      <c r="A61" s="675"/>
      <c r="B61" s="700"/>
      <c r="C61" s="566"/>
      <c r="D61" s="708" t="s">
        <v>562</v>
      </c>
      <c r="E61" s="679" t="s">
        <v>563</v>
      </c>
      <c r="F61" s="709"/>
      <c r="G61" s="709"/>
      <c r="H61" s="709"/>
      <c r="I61" s="710">
        <v>191000</v>
      </c>
      <c r="J61" s="711"/>
    </row>
    <row r="62" spans="1:10" s="563" customFormat="1" ht="15.75" hidden="1" x14ac:dyDescent="0.25">
      <c r="A62" s="675"/>
      <c r="B62" s="700"/>
      <c r="C62" s="566"/>
      <c r="D62" s="708" t="s">
        <v>551</v>
      </c>
      <c r="E62" s="679" t="s">
        <v>552</v>
      </c>
      <c r="F62" s="709"/>
      <c r="G62" s="709"/>
      <c r="H62" s="709"/>
      <c r="I62" s="710"/>
      <c r="J62" s="711"/>
    </row>
    <row r="63" spans="1:10" s="563" customFormat="1" ht="15.75" hidden="1" x14ac:dyDescent="0.25">
      <c r="A63" s="675"/>
      <c r="B63" s="700"/>
      <c r="C63" s="566"/>
      <c r="D63" s="712"/>
      <c r="E63" s="679" t="s">
        <v>553</v>
      </c>
      <c r="F63" s="709"/>
      <c r="G63" s="709"/>
      <c r="H63" s="709"/>
      <c r="I63" s="710"/>
      <c r="J63" s="711"/>
    </row>
    <row r="64" spans="1:10" s="563" customFormat="1" ht="34.5" hidden="1" customHeight="1" thickBot="1" x14ac:dyDescent="0.3">
      <c r="A64" s="675" t="s">
        <v>277</v>
      </c>
      <c r="B64" s="700">
        <v>8240</v>
      </c>
      <c r="C64" s="566" t="s">
        <v>229</v>
      </c>
      <c r="D64" s="712" t="s">
        <v>278</v>
      </c>
      <c r="E64" s="679" t="s">
        <v>550</v>
      </c>
      <c r="F64" s="709"/>
      <c r="G64" s="709"/>
      <c r="H64" s="709"/>
      <c r="I64" s="710"/>
      <c r="J64" s="711"/>
    </row>
    <row r="65" spans="1:10" s="143" customFormat="1" ht="44.25" customHeight="1" thickBot="1" x14ac:dyDescent="0.3">
      <c r="A65" s="713" t="s">
        <v>155</v>
      </c>
      <c r="B65" s="714"/>
      <c r="C65" s="715"/>
      <c r="D65" s="716" t="s">
        <v>157</v>
      </c>
      <c r="E65" s="717"/>
      <c r="F65" s="717"/>
      <c r="G65" s="717"/>
      <c r="H65" s="717"/>
      <c r="I65" s="718">
        <f>I66</f>
        <v>1557950</v>
      </c>
      <c r="J65" s="719"/>
    </row>
    <row r="66" spans="1:10" s="143" customFormat="1" ht="38.25" customHeight="1" thickBot="1" x14ac:dyDescent="0.3">
      <c r="A66" s="720" t="s">
        <v>156</v>
      </c>
      <c r="B66" s="721"/>
      <c r="C66" s="722"/>
      <c r="D66" s="723" t="s">
        <v>157</v>
      </c>
      <c r="E66" s="724"/>
      <c r="F66" s="724"/>
      <c r="G66" s="724"/>
      <c r="H66" s="724"/>
      <c r="I66" s="725">
        <f>I67+I71+I88+I91+I96+I80+I76+I75+I85+I78+I82+I74</f>
        <v>1557950</v>
      </c>
      <c r="J66" s="726"/>
    </row>
    <row r="67" spans="1:10" s="242" customFormat="1" ht="15.75" x14ac:dyDescent="0.25">
      <c r="A67" s="727" t="s">
        <v>158</v>
      </c>
      <c r="B67" s="728" t="s">
        <v>67</v>
      </c>
      <c r="C67" s="729" t="s">
        <v>47</v>
      </c>
      <c r="D67" s="730" t="s">
        <v>76</v>
      </c>
      <c r="E67" s="731"/>
      <c r="F67" s="731"/>
      <c r="G67" s="731"/>
      <c r="H67" s="731"/>
      <c r="I67" s="732">
        <f>I68+I69+I70</f>
        <v>57950</v>
      </c>
      <c r="J67" s="733"/>
    </row>
    <row r="68" spans="1:10" s="143" customFormat="1" ht="19.5" customHeight="1" x14ac:dyDescent="0.25">
      <c r="A68" s="734"/>
      <c r="B68" s="660"/>
      <c r="C68" s="560"/>
      <c r="D68" s="735"/>
      <c r="E68" s="736" t="s">
        <v>559</v>
      </c>
      <c r="F68" s="237"/>
      <c r="G68" s="237"/>
      <c r="H68" s="737"/>
      <c r="I68" s="527">
        <v>57950</v>
      </c>
      <c r="J68" s="738"/>
    </row>
    <row r="69" spans="1:10" s="143" customFormat="1" ht="34.5" hidden="1" customHeight="1" x14ac:dyDescent="0.25">
      <c r="A69" s="734"/>
      <c r="B69" s="660"/>
      <c r="C69" s="560"/>
      <c r="D69" s="735"/>
      <c r="E69" s="736" t="s">
        <v>398</v>
      </c>
      <c r="F69" s="237"/>
      <c r="G69" s="237"/>
      <c r="H69" s="737"/>
      <c r="I69" s="527"/>
      <c r="J69" s="738"/>
    </row>
    <row r="70" spans="1:10" s="143" customFormat="1" ht="34.5" hidden="1" customHeight="1" x14ac:dyDescent="0.25">
      <c r="A70" s="734"/>
      <c r="B70" s="660"/>
      <c r="C70" s="560"/>
      <c r="D70" s="735"/>
      <c r="E70" s="736" t="s">
        <v>399</v>
      </c>
      <c r="F70" s="237"/>
      <c r="G70" s="237"/>
      <c r="H70" s="737"/>
      <c r="I70" s="527"/>
      <c r="J70" s="738"/>
    </row>
    <row r="71" spans="1:10" s="242" customFormat="1" ht="34.5" customHeight="1" x14ac:dyDescent="0.25">
      <c r="A71" s="739" t="s">
        <v>204</v>
      </c>
      <c r="B71" s="740">
        <v>1021</v>
      </c>
      <c r="C71" s="741" t="s">
        <v>159</v>
      </c>
      <c r="D71" s="742" t="s">
        <v>205</v>
      </c>
      <c r="E71" s="743"/>
      <c r="F71" s="361"/>
      <c r="G71" s="361"/>
      <c r="H71" s="744"/>
      <c r="I71" s="706">
        <f>I72+I73</f>
        <v>1500000</v>
      </c>
      <c r="J71" s="745"/>
    </row>
    <row r="72" spans="1:10" s="143" customFormat="1" ht="34.5" hidden="1" customHeight="1" x14ac:dyDescent="0.25">
      <c r="A72" s="746"/>
      <c r="B72" s="747"/>
      <c r="C72" s="748"/>
      <c r="D72" s="749"/>
      <c r="E72" s="736" t="s">
        <v>400</v>
      </c>
      <c r="F72" s="237"/>
      <c r="G72" s="237"/>
      <c r="H72" s="737"/>
      <c r="I72" s="527"/>
      <c r="J72" s="738"/>
    </row>
    <row r="73" spans="1:10" s="143" customFormat="1" ht="72" customHeight="1" thickBot="1" x14ac:dyDescent="0.3">
      <c r="A73" s="746"/>
      <c r="B73" s="747"/>
      <c r="C73" s="748"/>
      <c r="D73" s="749"/>
      <c r="E73" s="736" t="s">
        <v>453</v>
      </c>
      <c r="F73" s="237"/>
      <c r="G73" s="237"/>
      <c r="H73" s="737"/>
      <c r="I73" s="527">
        <v>1500000</v>
      </c>
      <c r="J73" s="738"/>
    </row>
    <row r="74" spans="1:10" s="143" customFormat="1" ht="34.5" hidden="1" customHeight="1" x14ac:dyDescent="0.25">
      <c r="A74" s="739" t="s">
        <v>208</v>
      </c>
      <c r="B74" s="740">
        <v>1070</v>
      </c>
      <c r="C74" s="741" t="s">
        <v>160</v>
      </c>
      <c r="D74" s="742" t="s">
        <v>377</v>
      </c>
      <c r="E74" s="237" t="s">
        <v>538</v>
      </c>
      <c r="F74" s="237"/>
      <c r="G74" s="237"/>
      <c r="H74" s="737"/>
      <c r="I74" s="527"/>
      <c r="J74" s="738"/>
    </row>
    <row r="75" spans="1:10" s="143" customFormat="1" ht="34.5" hidden="1" customHeight="1" x14ac:dyDescent="0.25">
      <c r="A75" s="739" t="s">
        <v>465</v>
      </c>
      <c r="B75" s="740">
        <v>1183</v>
      </c>
      <c r="C75" s="741" t="s">
        <v>161</v>
      </c>
      <c r="D75" s="750" t="s">
        <v>466</v>
      </c>
      <c r="E75" s="750" t="s">
        <v>482</v>
      </c>
      <c r="F75" s="237"/>
      <c r="G75" s="237"/>
      <c r="H75" s="737"/>
      <c r="I75" s="751"/>
      <c r="J75" s="738"/>
    </row>
    <row r="76" spans="1:10" s="143" customFormat="1" ht="34.5" hidden="1" customHeight="1" x14ac:dyDescent="0.25">
      <c r="A76" s="739" t="s">
        <v>335</v>
      </c>
      <c r="B76" s="740">
        <v>1241</v>
      </c>
      <c r="C76" s="741" t="s">
        <v>161</v>
      </c>
      <c r="D76" s="750" t="s">
        <v>481</v>
      </c>
      <c r="E76" s="737"/>
      <c r="F76" s="237"/>
      <c r="G76" s="237"/>
      <c r="H76" s="737"/>
      <c r="I76" s="751">
        <f>I77</f>
        <v>0</v>
      </c>
      <c r="J76" s="738"/>
    </row>
    <row r="77" spans="1:10" s="143" customFormat="1" ht="34.5" hidden="1" customHeight="1" x14ac:dyDescent="0.25">
      <c r="A77" s="739"/>
      <c r="B77" s="740"/>
      <c r="C77" s="741"/>
      <c r="D77" s="750"/>
      <c r="E77" s="752" t="s">
        <v>492</v>
      </c>
      <c r="F77" s="237"/>
      <c r="G77" s="237"/>
      <c r="H77" s="737"/>
      <c r="I77" s="753"/>
      <c r="J77" s="738"/>
    </row>
    <row r="78" spans="1:10" s="143" customFormat="1" ht="34.5" hidden="1" customHeight="1" x14ac:dyDescent="0.25">
      <c r="A78" s="739" t="s">
        <v>336</v>
      </c>
      <c r="B78" s="740">
        <v>1242</v>
      </c>
      <c r="C78" s="741" t="s">
        <v>161</v>
      </c>
      <c r="D78" s="750" t="s">
        <v>491</v>
      </c>
      <c r="E78" s="737"/>
      <c r="F78" s="237"/>
      <c r="G78" s="237"/>
      <c r="H78" s="737"/>
      <c r="I78" s="751">
        <f>I79</f>
        <v>0</v>
      </c>
      <c r="J78" s="738"/>
    </row>
    <row r="79" spans="1:10" s="143" customFormat="1" ht="34.5" hidden="1" customHeight="1" x14ac:dyDescent="0.25">
      <c r="A79" s="746"/>
      <c r="B79" s="747"/>
      <c r="C79" s="748"/>
      <c r="D79" s="736"/>
      <c r="E79" s="752" t="s">
        <v>492</v>
      </c>
      <c r="F79" s="237"/>
      <c r="G79" s="237"/>
      <c r="H79" s="737"/>
      <c r="I79" s="527"/>
      <c r="J79" s="738"/>
    </row>
    <row r="80" spans="1:10" s="143" customFormat="1" ht="34.5" hidden="1" customHeight="1" x14ac:dyDescent="0.25">
      <c r="A80" s="739" t="s">
        <v>460</v>
      </c>
      <c r="B80" s="740">
        <v>1261</v>
      </c>
      <c r="C80" s="741" t="s">
        <v>161</v>
      </c>
      <c r="D80" s="750" t="s">
        <v>462</v>
      </c>
      <c r="E80" s="736"/>
      <c r="F80" s="237"/>
      <c r="G80" s="237"/>
      <c r="H80" s="737"/>
      <c r="I80" s="706">
        <f>I81</f>
        <v>0</v>
      </c>
      <c r="J80" s="738"/>
    </row>
    <row r="81" spans="1:10" s="143" customFormat="1" ht="34.5" hidden="1" customHeight="1" x14ac:dyDescent="0.25">
      <c r="A81" s="746"/>
      <c r="B81" s="747"/>
      <c r="C81" s="748"/>
      <c r="D81" s="749"/>
      <c r="E81" s="754" t="s">
        <v>307</v>
      </c>
      <c r="F81" s="237"/>
      <c r="G81" s="237"/>
      <c r="H81" s="737"/>
      <c r="I81" s="527"/>
      <c r="J81" s="738"/>
    </row>
    <row r="82" spans="1:10" s="242" customFormat="1" ht="34.5" hidden="1" customHeight="1" x14ac:dyDescent="0.25">
      <c r="A82" s="739" t="s">
        <v>512</v>
      </c>
      <c r="B82" s="740">
        <v>1270</v>
      </c>
      <c r="C82" s="741" t="s">
        <v>161</v>
      </c>
      <c r="D82" s="742" t="s">
        <v>515</v>
      </c>
      <c r="E82" s="755"/>
      <c r="F82" s="361"/>
      <c r="G82" s="361"/>
      <c r="H82" s="744"/>
      <c r="I82" s="706">
        <f>I83+I84</f>
        <v>0</v>
      </c>
      <c r="J82" s="745"/>
    </row>
    <row r="83" spans="1:10" s="143" customFormat="1" ht="34.5" hidden="1" customHeight="1" x14ac:dyDescent="0.25">
      <c r="A83" s="739" t="s">
        <v>513</v>
      </c>
      <c r="B83" s="740">
        <v>1273</v>
      </c>
      <c r="C83" s="741" t="s">
        <v>161</v>
      </c>
      <c r="D83" s="749" t="s">
        <v>516</v>
      </c>
      <c r="E83" s="237" t="s">
        <v>492</v>
      </c>
      <c r="F83" s="237"/>
      <c r="G83" s="237"/>
      <c r="H83" s="737"/>
      <c r="I83" s="527"/>
      <c r="J83" s="738"/>
    </row>
    <row r="84" spans="1:10" s="143" customFormat="1" ht="34.5" hidden="1" customHeight="1" x14ac:dyDescent="0.25">
      <c r="A84" s="739" t="s">
        <v>514</v>
      </c>
      <c r="B84" s="740">
        <v>1274</v>
      </c>
      <c r="C84" s="741" t="s">
        <v>161</v>
      </c>
      <c r="D84" s="749" t="s">
        <v>517</v>
      </c>
      <c r="E84" s="237" t="s">
        <v>492</v>
      </c>
      <c r="F84" s="237"/>
      <c r="G84" s="237"/>
      <c r="H84" s="737"/>
      <c r="I84" s="527"/>
      <c r="J84" s="738"/>
    </row>
    <row r="85" spans="1:10" s="242" customFormat="1" ht="34.5" hidden="1" customHeight="1" x14ac:dyDescent="0.25">
      <c r="A85" s="739" t="s">
        <v>457</v>
      </c>
      <c r="B85" s="740">
        <v>1290</v>
      </c>
      <c r="C85" s="741"/>
      <c r="D85" s="750" t="s">
        <v>458</v>
      </c>
      <c r="E85" s="755"/>
      <c r="F85" s="361"/>
      <c r="G85" s="361"/>
      <c r="H85" s="744"/>
      <c r="I85" s="706">
        <f>I86+I87</f>
        <v>0</v>
      </c>
      <c r="J85" s="745"/>
    </row>
    <row r="86" spans="1:10" s="143" customFormat="1" ht="34.5" hidden="1" customHeight="1" x14ac:dyDescent="0.25">
      <c r="A86" s="739" t="s">
        <v>319</v>
      </c>
      <c r="B86" s="740">
        <v>1291</v>
      </c>
      <c r="C86" s="741" t="s">
        <v>161</v>
      </c>
      <c r="D86" s="736" t="s">
        <v>321</v>
      </c>
      <c r="E86" s="756" t="s">
        <v>483</v>
      </c>
      <c r="F86" s="237"/>
      <c r="G86" s="237"/>
      <c r="H86" s="737"/>
      <c r="I86" s="753"/>
      <c r="J86" s="738"/>
    </row>
    <row r="87" spans="1:10" s="143" customFormat="1" ht="34.5" hidden="1" customHeight="1" x14ac:dyDescent="0.25">
      <c r="A87" s="739" t="s">
        <v>320</v>
      </c>
      <c r="B87" s="740">
        <v>1292</v>
      </c>
      <c r="C87" s="741" t="s">
        <v>161</v>
      </c>
      <c r="D87" s="736" t="s">
        <v>322</v>
      </c>
      <c r="E87" s="756" t="s">
        <v>483</v>
      </c>
      <c r="F87" s="237"/>
      <c r="G87" s="237"/>
      <c r="H87" s="737"/>
      <c r="I87" s="753"/>
      <c r="J87" s="738"/>
    </row>
    <row r="88" spans="1:10" s="242" customFormat="1" ht="34.5" hidden="1" customHeight="1" x14ac:dyDescent="0.25">
      <c r="A88" s="209" t="s">
        <v>381</v>
      </c>
      <c r="B88" s="757" t="s">
        <v>401</v>
      </c>
      <c r="C88" s="591" t="s">
        <v>161</v>
      </c>
      <c r="D88" s="758" t="s">
        <v>565</v>
      </c>
      <c r="E88" s="743"/>
      <c r="F88" s="361"/>
      <c r="G88" s="361"/>
      <c r="H88" s="744"/>
      <c r="I88" s="751">
        <f>I89+I90</f>
        <v>0</v>
      </c>
      <c r="J88" s="745"/>
    </row>
    <row r="89" spans="1:10" s="143" customFormat="1" ht="34.5" hidden="1" customHeight="1" x14ac:dyDescent="0.25">
      <c r="A89" s="759"/>
      <c r="B89" s="737"/>
      <c r="C89" s="737"/>
      <c r="D89" s="760"/>
      <c r="E89" s="754" t="s">
        <v>307</v>
      </c>
      <c r="F89" s="754"/>
      <c r="G89" s="754"/>
      <c r="H89" s="754"/>
      <c r="I89" s="672"/>
      <c r="J89" s="673"/>
    </row>
    <row r="90" spans="1:10" s="143" customFormat="1" ht="34.5" hidden="1" customHeight="1" x14ac:dyDescent="0.25">
      <c r="A90" s="511"/>
      <c r="B90" s="660"/>
      <c r="C90" s="660"/>
      <c r="D90" s="761"/>
      <c r="E90" s="754" t="s">
        <v>308</v>
      </c>
      <c r="F90" s="754"/>
      <c r="G90" s="754"/>
      <c r="H90" s="754"/>
      <c r="I90" s="672"/>
      <c r="J90" s="673"/>
    </row>
    <row r="91" spans="1:10" s="143" customFormat="1" ht="34.5" hidden="1" customHeight="1" x14ac:dyDescent="0.25">
      <c r="A91" s="762" t="s">
        <v>171</v>
      </c>
      <c r="B91" s="728" t="s">
        <v>402</v>
      </c>
      <c r="C91" s="591" t="s">
        <v>169</v>
      </c>
      <c r="D91" s="763" t="s">
        <v>170</v>
      </c>
      <c r="E91" s="737"/>
      <c r="F91" s="737"/>
      <c r="G91" s="737"/>
      <c r="H91" s="737"/>
      <c r="I91" s="764">
        <f>I92+I93+I94+I95</f>
        <v>0</v>
      </c>
      <c r="J91" s="673"/>
    </row>
    <row r="92" spans="1:10" s="143" customFormat="1" ht="34.5" hidden="1" customHeight="1" x14ac:dyDescent="0.25">
      <c r="A92" s="762"/>
      <c r="B92" s="728"/>
      <c r="C92" s="591"/>
      <c r="D92" s="763"/>
      <c r="E92" s="765" t="s">
        <v>522</v>
      </c>
      <c r="F92" s="754"/>
      <c r="G92" s="754"/>
      <c r="H92" s="754"/>
      <c r="I92" s="672"/>
      <c r="J92" s="673"/>
    </row>
    <row r="93" spans="1:10" s="143" customFormat="1" ht="34.5" hidden="1" customHeight="1" x14ac:dyDescent="0.25">
      <c r="A93" s="762"/>
      <c r="B93" s="728"/>
      <c r="C93" s="591"/>
      <c r="D93" s="763"/>
      <c r="E93" s="765" t="s">
        <v>430</v>
      </c>
      <c r="F93" s="754"/>
      <c r="G93" s="754"/>
      <c r="H93" s="754"/>
      <c r="I93" s="672"/>
      <c r="J93" s="673"/>
    </row>
    <row r="94" spans="1:10" s="143" customFormat="1" ht="34.5" hidden="1" customHeight="1" x14ac:dyDescent="0.25">
      <c r="A94" s="762"/>
      <c r="B94" s="728"/>
      <c r="C94" s="591"/>
      <c r="D94" s="763"/>
      <c r="E94" s="765" t="s">
        <v>431</v>
      </c>
      <c r="F94" s="754"/>
      <c r="G94" s="754"/>
      <c r="H94" s="754"/>
      <c r="I94" s="672"/>
      <c r="J94" s="673"/>
    </row>
    <row r="95" spans="1:10" s="143" customFormat="1" ht="34.5" hidden="1" customHeight="1" x14ac:dyDescent="0.25">
      <c r="A95" s="762"/>
      <c r="B95" s="728"/>
      <c r="C95" s="591"/>
      <c r="D95" s="763"/>
      <c r="E95" s="765" t="s">
        <v>432</v>
      </c>
      <c r="F95" s="754"/>
      <c r="G95" s="754"/>
      <c r="H95" s="754"/>
      <c r="I95" s="672"/>
      <c r="J95" s="673"/>
    </row>
    <row r="96" spans="1:10" s="143" customFormat="1" ht="34.5" hidden="1" customHeight="1" thickBot="1" x14ac:dyDescent="0.3">
      <c r="A96" s="766" t="s">
        <v>165</v>
      </c>
      <c r="B96" s="767" t="s">
        <v>166</v>
      </c>
      <c r="C96" s="768" t="s">
        <v>167</v>
      </c>
      <c r="D96" s="769" t="s">
        <v>464</v>
      </c>
      <c r="E96" s="770" t="s">
        <v>526</v>
      </c>
      <c r="F96" s="771"/>
      <c r="G96" s="771"/>
      <c r="H96" s="771"/>
      <c r="I96" s="772"/>
      <c r="J96" s="773"/>
    </row>
    <row r="97" spans="1:10" s="143" customFormat="1" ht="31.5" hidden="1" x14ac:dyDescent="0.25">
      <c r="A97" s="774">
        <v>3700000</v>
      </c>
      <c r="B97" s="775"/>
      <c r="C97" s="776"/>
      <c r="D97" s="777" t="s">
        <v>188</v>
      </c>
      <c r="E97" s="778"/>
      <c r="F97" s="778"/>
      <c r="G97" s="778"/>
      <c r="H97" s="778"/>
      <c r="I97" s="779">
        <f>I98</f>
        <v>0</v>
      </c>
      <c r="J97" s="780"/>
    </row>
    <row r="98" spans="1:10" s="143" customFormat="1" ht="31.5" hidden="1" x14ac:dyDescent="0.25">
      <c r="A98" s="781">
        <v>3710000</v>
      </c>
      <c r="B98" s="747"/>
      <c r="C98" s="748"/>
      <c r="D98" s="750" t="s">
        <v>188</v>
      </c>
      <c r="E98" s="754"/>
      <c r="F98" s="754"/>
      <c r="G98" s="754"/>
      <c r="H98" s="754"/>
      <c r="I98" s="663">
        <f>I99</f>
        <v>0</v>
      </c>
      <c r="J98" s="673"/>
    </row>
    <row r="99" spans="1:10" s="143" customFormat="1" ht="63.75" hidden="1" thickBot="1" x14ac:dyDescent="0.3">
      <c r="A99" s="782">
        <v>3710160</v>
      </c>
      <c r="B99" s="783" t="s">
        <v>189</v>
      </c>
      <c r="C99" s="783" t="s">
        <v>46</v>
      </c>
      <c r="D99" s="784" t="s">
        <v>190</v>
      </c>
      <c r="E99" s="771"/>
      <c r="F99" s="771"/>
      <c r="G99" s="771"/>
      <c r="H99" s="771"/>
      <c r="I99" s="785"/>
      <c r="J99" s="773"/>
    </row>
    <row r="100" spans="1:10" s="143" customFormat="1" ht="16.5" thickBot="1" x14ac:dyDescent="0.3">
      <c r="A100" s="937" t="s">
        <v>197</v>
      </c>
      <c r="B100" s="938"/>
      <c r="C100" s="938"/>
      <c r="D100" s="938"/>
      <c r="E100" s="938"/>
      <c r="F100" s="938"/>
      <c r="G100" s="938"/>
      <c r="H100" s="938"/>
      <c r="I100" s="463">
        <f>I65+I15+I97</f>
        <v>1847950</v>
      </c>
      <c r="J100" s="719"/>
    </row>
    <row r="101" spans="1:10" ht="18" hidden="1" customHeight="1" x14ac:dyDescent="0.2">
      <c r="A101" s="238"/>
      <c r="B101" s="238"/>
      <c r="C101" s="238"/>
      <c r="D101" s="238"/>
      <c r="E101" s="238"/>
      <c r="F101" s="238"/>
      <c r="G101" s="238"/>
      <c r="H101" s="238"/>
      <c r="I101" s="464"/>
      <c r="J101" s="65"/>
    </row>
    <row r="102" spans="1:10" hidden="1" x14ac:dyDescent="0.2"/>
    <row r="103" spans="1:10" s="28" customFormat="1" ht="18.75" x14ac:dyDescent="0.3">
      <c r="A103" s="28" t="s">
        <v>495</v>
      </c>
      <c r="C103" s="142"/>
      <c r="D103" s="803" t="s">
        <v>496</v>
      </c>
      <c r="E103" s="803"/>
      <c r="F103" s="803"/>
      <c r="I103" s="465"/>
    </row>
  </sheetData>
  <mergeCells count="10">
    <mergeCell ref="D103:F103"/>
    <mergeCell ref="F1:J1"/>
    <mergeCell ref="F2:J2"/>
    <mergeCell ref="F3:J3"/>
    <mergeCell ref="F4:J4"/>
    <mergeCell ref="A100:H100"/>
    <mergeCell ref="A9:B9"/>
    <mergeCell ref="C7:J7"/>
    <mergeCell ref="C8:J8"/>
    <mergeCell ref="C6:J6"/>
  </mergeCells>
  <phoneticPr fontId="0" type="noConversion"/>
  <hyperlinks>
    <hyperlink ref="D57" r:id="rId1" location="n23" display="https://zakon.rada.gov.ua/rada/show/971_002-24 - n23"/>
  </hyperlinks>
  <pageMargins left="0.78740157480314965" right="0.19685039370078741" top="0.19685039370078741" bottom="0.23622047244094491" header="0.19685039370078741" footer="0.19685039370078741"/>
  <pageSetup paperSize="9" scale="65" fitToHeight="2" orientation="landscape" r:id="rId2"/>
  <headerFooter alignWithMargins="0"/>
  <rowBreaks count="1" manualBreakCount="1">
    <brk id="6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0"/>
  <sheetViews>
    <sheetView view="pageBreakPreview" zoomScale="85" zoomScaleNormal="80" zoomScaleSheetLayoutView="85"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6.28515625" style="1" customWidth="1"/>
    <col min="7" max="7" width="16.42578125" style="1" customWidth="1"/>
    <col min="8" max="8" width="15.7109375" style="35"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899" t="s">
        <v>521</v>
      </c>
      <c r="I1" s="899"/>
      <c r="J1" s="899"/>
      <c r="K1" s="899"/>
    </row>
    <row r="2" spans="2:13" ht="18.75" customHeight="1" x14ac:dyDescent="0.25">
      <c r="C2" s="3"/>
      <c r="H2" s="900" t="str">
        <f>додаток_1!D2</f>
        <v xml:space="preserve"> до  рішення Здолбунівської міської ради</v>
      </c>
      <c r="I2" s="900"/>
      <c r="J2" s="900"/>
      <c r="K2" s="900"/>
    </row>
    <row r="3" spans="2:13" ht="33.75" customHeight="1" x14ac:dyDescent="0.25">
      <c r="C3" s="3"/>
      <c r="F3" s="36"/>
      <c r="H3" s="900" t="str">
        <f>додаток_1!D3</f>
        <v>"Про зміни до бюджету Здолбунівської міської територіальної громади на 2025 рік"</v>
      </c>
      <c r="I3" s="900"/>
      <c r="J3" s="900"/>
      <c r="K3" s="900"/>
    </row>
    <row r="4" spans="2:13" ht="15.75" x14ac:dyDescent="0.25">
      <c r="C4" s="3"/>
      <c r="H4" s="899" t="str">
        <f>додаток_1!D4</f>
        <v>від 20 серпня 2025 року № 2814</v>
      </c>
      <c r="I4" s="899"/>
      <c r="J4" s="899"/>
      <c r="K4" s="899"/>
    </row>
    <row r="5" spans="2:13" x14ac:dyDescent="0.2">
      <c r="C5" s="3"/>
      <c r="I5" s="36"/>
      <c r="J5" s="36"/>
      <c r="K5" s="36"/>
    </row>
    <row r="6" spans="2:13" ht="20.25" customHeight="1" x14ac:dyDescent="0.2">
      <c r="C6" s="948" t="s">
        <v>505</v>
      </c>
      <c r="D6" s="948"/>
      <c r="E6" s="948"/>
      <c r="F6" s="948"/>
      <c r="G6" s="948"/>
      <c r="H6" s="948"/>
      <c r="I6" s="948"/>
      <c r="J6" s="948"/>
      <c r="K6" s="948"/>
    </row>
    <row r="7" spans="2:13" ht="18.75" x14ac:dyDescent="0.3">
      <c r="C7" s="901" t="s">
        <v>507</v>
      </c>
      <c r="D7" s="901"/>
      <c r="E7" s="901"/>
      <c r="F7" s="901"/>
      <c r="G7" s="901"/>
      <c r="H7" s="901"/>
      <c r="I7" s="901"/>
      <c r="J7" s="901"/>
      <c r="K7" s="901"/>
    </row>
    <row r="8" spans="2:13" ht="18.75" x14ac:dyDescent="0.3">
      <c r="C8" s="901" t="s">
        <v>351</v>
      </c>
      <c r="D8" s="901"/>
      <c r="E8" s="901"/>
      <c r="F8" s="901"/>
      <c r="G8" s="901"/>
      <c r="H8" s="901"/>
      <c r="I8" s="901"/>
      <c r="J8" s="901"/>
      <c r="K8" s="901"/>
    </row>
    <row r="9" spans="2:13" s="38" customFormat="1" ht="11.25" x14ac:dyDescent="0.2">
      <c r="B9" s="37">
        <v>1755900000</v>
      </c>
      <c r="D9" s="39"/>
      <c r="E9" s="39"/>
      <c r="F9" s="39"/>
      <c r="G9" s="39"/>
      <c r="H9" s="40"/>
      <c r="I9" s="39"/>
      <c r="J9" s="39"/>
    </row>
    <row r="10" spans="2:13" s="38" customFormat="1" ht="11.25" x14ac:dyDescent="0.2">
      <c r="B10" s="38" t="s">
        <v>127</v>
      </c>
      <c r="D10" s="41"/>
      <c r="E10" s="41"/>
      <c r="F10" s="41"/>
      <c r="G10" s="41"/>
      <c r="H10" s="42"/>
      <c r="I10" s="41"/>
      <c r="J10" s="41"/>
    </row>
    <row r="11" spans="2:13" ht="13.5" thickBot="1" x14ac:dyDescent="0.25">
      <c r="J11" s="1" t="s">
        <v>19</v>
      </c>
    </row>
    <row r="12" spans="2:13" ht="89.25" customHeight="1" x14ac:dyDescent="0.2">
      <c r="B12" s="940" t="s">
        <v>134</v>
      </c>
      <c r="C12" s="942" t="s">
        <v>129</v>
      </c>
      <c r="D12" s="944" t="s">
        <v>118</v>
      </c>
      <c r="E12" s="942" t="s">
        <v>135</v>
      </c>
      <c r="F12" s="946" t="s">
        <v>136</v>
      </c>
      <c r="G12" s="944" t="s">
        <v>137</v>
      </c>
      <c r="H12" s="950" t="s">
        <v>108</v>
      </c>
      <c r="I12" s="946" t="s">
        <v>15</v>
      </c>
      <c r="J12" s="946" t="s">
        <v>5</v>
      </c>
      <c r="K12" s="949"/>
    </row>
    <row r="13" spans="2:13" ht="60" customHeight="1" thickBot="1" x14ac:dyDescent="0.25">
      <c r="B13" s="941"/>
      <c r="C13" s="943"/>
      <c r="D13" s="945"/>
      <c r="E13" s="943"/>
      <c r="F13" s="947"/>
      <c r="G13" s="945"/>
      <c r="H13" s="951"/>
      <c r="I13" s="947"/>
      <c r="J13" s="43" t="s">
        <v>109</v>
      </c>
      <c r="K13" s="44" t="s">
        <v>110</v>
      </c>
    </row>
    <row r="14" spans="2:13" ht="15" customHeight="1" thickBot="1" x14ac:dyDescent="0.25">
      <c r="B14" s="45">
        <v>1</v>
      </c>
      <c r="C14" s="46">
        <v>2</v>
      </c>
      <c r="D14" s="47">
        <v>3</v>
      </c>
      <c r="E14" s="46">
        <v>4</v>
      </c>
      <c r="F14" s="48">
        <v>5</v>
      </c>
      <c r="G14" s="47">
        <v>6</v>
      </c>
      <c r="H14" s="49">
        <v>7</v>
      </c>
      <c r="I14" s="48">
        <v>8</v>
      </c>
      <c r="J14" s="48">
        <v>9</v>
      </c>
      <c r="K14" s="50">
        <v>10</v>
      </c>
    </row>
    <row r="15" spans="2:13" s="163" customFormat="1" ht="15.75" customHeight="1" thickBot="1" x14ac:dyDescent="0.3">
      <c r="B15" s="478" t="s">
        <v>154</v>
      </c>
      <c r="C15" s="479"/>
      <c r="D15" s="480"/>
      <c r="E15" s="481" t="s">
        <v>45</v>
      </c>
      <c r="F15" s="482"/>
      <c r="G15" s="482"/>
      <c r="H15" s="483">
        <f>SUM(H16:H46)</f>
        <v>5339970.3600000003</v>
      </c>
      <c r="I15" s="483">
        <f t="shared" ref="I15:K15" si="0">SUM(I16:I46)</f>
        <v>4899970.3599999994</v>
      </c>
      <c r="J15" s="483">
        <f>SUM(J16:J46)</f>
        <v>440000</v>
      </c>
      <c r="K15" s="484">
        <f t="shared" si="0"/>
        <v>440000</v>
      </c>
      <c r="M15" s="277"/>
    </row>
    <row r="16" spans="2:13" ht="63" hidden="1" customHeight="1" x14ac:dyDescent="0.2">
      <c r="B16" s="471" t="s">
        <v>90</v>
      </c>
      <c r="C16" s="472" t="s">
        <v>74</v>
      </c>
      <c r="D16" s="473" t="s">
        <v>46</v>
      </c>
      <c r="E16" s="474" t="s">
        <v>75</v>
      </c>
      <c r="F16" s="475"/>
      <c r="G16" s="476"/>
      <c r="H16" s="53">
        <f>J16</f>
        <v>0</v>
      </c>
      <c r="I16" s="54"/>
      <c r="J16" s="55">
        <f>K16</f>
        <v>0</v>
      </c>
      <c r="K16" s="477"/>
      <c r="M16" s="51"/>
    </row>
    <row r="17" spans="2:13" ht="44.25" hidden="1" customHeight="1" x14ac:dyDescent="0.2">
      <c r="B17" s="302" t="s">
        <v>91</v>
      </c>
      <c r="C17" s="303" t="s">
        <v>70</v>
      </c>
      <c r="D17" s="312" t="s">
        <v>55</v>
      </c>
      <c r="E17" s="389" t="s">
        <v>85</v>
      </c>
      <c r="F17" s="372" t="s">
        <v>407</v>
      </c>
      <c r="G17" s="58" t="s">
        <v>435</v>
      </c>
      <c r="H17" s="373">
        <f>I17+J17</f>
        <v>0</v>
      </c>
      <c r="I17" s="374">
        <f>додаток_3!E18</f>
        <v>0</v>
      </c>
      <c r="J17" s="375"/>
      <c r="K17" s="376"/>
    </row>
    <row r="18" spans="2:13" ht="75.75" hidden="1" customHeight="1" x14ac:dyDescent="0.2">
      <c r="B18" s="302" t="s">
        <v>370</v>
      </c>
      <c r="C18" s="303">
        <v>3032</v>
      </c>
      <c r="D18" s="312" t="s">
        <v>65</v>
      </c>
      <c r="E18" s="389" t="s">
        <v>371</v>
      </c>
      <c r="F18" s="372" t="s">
        <v>408</v>
      </c>
      <c r="G18" s="58" t="s">
        <v>435</v>
      </c>
      <c r="H18" s="373">
        <f>I18</f>
        <v>0</v>
      </c>
      <c r="I18" s="374">
        <f>додаток_3!E19</f>
        <v>0</v>
      </c>
      <c r="J18" s="375"/>
      <c r="K18" s="376"/>
    </row>
    <row r="19" spans="2:13" ht="59.25" hidden="1" customHeight="1" x14ac:dyDescent="0.2">
      <c r="B19" s="304" t="s">
        <v>92</v>
      </c>
      <c r="C19" s="234">
        <v>3033</v>
      </c>
      <c r="D19" s="312" t="s">
        <v>65</v>
      </c>
      <c r="E19" s="389" t="str">
        <f>додаток_3!D20</f>
        <v>Компенсаційні виплати на пільговий проїзд автомобільним транспортом окремим категоріям громадян</v>
      </c>
      <c r="F19" s="372" t="s">
        <v>408</v>
      </c>
      <c r="G19" s="58" t="s">
        <v>435</v>
      </c>
      <c r="H19" s="373">
        <f>I19+J19</f>
        <v>0</v>
      </c>
      <c r="I19" s="374">
        <f>додаток_3!E20</f>
        <v>0</v>
      </c>
      <c r="J19" s="374"/>
      <c r="K19" s="376"/>
    </row>
    <row r="20" spans="2:13" ht="87.75" hidden="1" customHeight="1" x14ac:dyDescent="0.2">
      <c r="B20" s="301" t="s">
        <v>226</v>
      </c>
      <c r="C20" s="234">
        <v>3035</v>
      </c>
      <c r="D20" s="311" t="s">
        <v>65</v>
      </c>
      <c r="E20" s="236" t="s">
        <v>227</v>
      </c>
      <c r="F20" s="372" t="s">
        <v>409</v>
      </c>
      <c r="G20" s="58" t="s">
        <v>435</v>
      </c>
      <c r="H20" s="373">
        <f>I20+J20</f>
        <v>0</v>
      </c>
      <c r="I20" s="374">
        <f>додаток_3!E21</f>
        <v>0</v>
      </c>
      <c r="J20" s="374"/>
      <c r="K20" s="376"/>
      <c r="M20" s="51"/>
    </row>
    <row r="21" spans="2:13" ht="66" hidden="1" customHeight="1" x14ac:dyDescent="0.2">
      <c r="B21" s="302" t="s">
        <v>286</v>
      </c>
      <c r="C21" s="303" t="s">
        <v>287</v>
      </c>
      <c r="D21" s="312" t="s">
        <v>284</v>
      </c>
      <c r="E21" s="236" t="s">
        <v>285</v>
      </c>
      <c r="F21" s="372" t="s">
        <v>425</v>
      </c>
      <c r="G21" s="58" t="s">
        <v>435</v>
      </c>
      <c r="H21" s="373">
        <f>J21</f>
        <v>0</v>
      </c>
      <c r="I21" s="374"/>
      <c r="J21" s="401">
        <f>K21</f>
        <v>0</v>
      </c>
      <c r="K21" s="376"/>
      <c r="M21" s="51"/>
    </row>
    <row r="22" spans="2:13" ht="54" hidden="1" customHeight="1" x14ac:dyDescent="0.2">
      <c r="B22" s="298" t="s">
        <v>340</v>
      </c>
      <c r="C22" s="309">
        <v>3112</v>
      </c>
      <c r="D22" s="371" t="s">
        <v>178</v>
      </c>
      <c r="E22" s="236" t="s">
        <v>342</v>
      </c>
      <c r="F22" s="372" t="s">
        <v>406</v>
      </c>
      <c r="G22" s="58" t="s">
        <v>435</v>
      </c>
      <c r="H22" s="373">
        <f>I22+J22</f>
        <v>0</v>
      </c>
      <c r="I22" s="374">
        <f>додаток_3!F23</f>
        <v>0</v>
      </c>
      <c r="J22" s="374"/>
      <c r="K22" s="376"/>
    </row>
    <row r="23" spans="2:13" ht="76.5" hidden="1" customHeight="1" x14ac:dyDescent="0.2">
      <c r="B23" s="345" t="s">
        <v>282</v>
      </c>
      <c r="C23" s="346">
        <v>3160</v>
      </c>
      <c r="D23" s="282" t="s">
        <v>67</v>
      </c>
      <c r="E23" s="236" t="s">
        <v>281</v>
      </c>
      <c r="F23" s="372" t="s">
        <v>408</v>
      </c>
      <c r="G23" s="58" t="s">
        <v>435</v>
      </c>
      <c r="H23" s="373">
        <f>I23</f>
        <v>0</v>
      </c>
      <c r="I23" s="374">
        <f>додаток_3!E24</f>
        <v>0</v>
      </c>
      <c r="J23" s="374"/>
      <c r="K23" s="376"/>
    </row>
    <row r="24" spans="2:13" ht="72" hidden="1" customHeight="1" x14ac:dyDescent="0.2">
      <c r="B24" s="302" t="s">
        <v>124</v>
      </c>
      <c r="C24" s="303" t="s">
        <v>102</v>
      </c>
      <c r="D24" s="312" t="s">
        <v>48</v>
      </c>
      <c r="E24" s="236" t="s">
        <v>103</v>
      </c>
      <c r="F24" s="372" t="s">
        <v>408</v>
      </c>
      <c r="G24" s="58" t="s">
        <v>435</v>
      </c>
      <c r="H24" s="373">
        <f>I24+J24</f>
        <v>0</v>
      </c>
      <c r="I24" s="374"/>
      <c r="J24" s="374"/>
      <c r="K24" s="376"/>
    </row>
    <row r="25" spans="2:13" ht="41.25" hidden="1" customHeight="1" x14ac:dyDescent="0.2">
      <c r="B25" s="302" t="s">
        <v>124</v>
      </c>
      <c r="C25" s="303" t="s">
        <v>102</v>
      </c>
      <c r="D25" s="312" t="s">
        <v>48</v>
      </c>
      <c r="E25" s="236" t="s">
        <v>103</v>
      </c>
      <c r="F25" s="372" t="s">
        <v>411</v>
      </c>
      <c r="G25" s="58" t="s">
        <v>435</v>
      </c>
      <c r="H25" s="373">
        <f>I25+J25</f>
        <v>0</v>
      </c>
      <c r="I25" s="374"/>
      <c r="J25" s="374"/>
      <c r="K25" s="376"/>
    </row>
    <row r="26" spans="2:13" s="410" customFormat="1" ht="41.25" hidden="1" customHeight="1" x14ac:dyDescent="0.2">
      <c r="B26" s="302" t="s">
        <v>124</v>
      </c>
      <c r="C26" s="303" t="s">
        <v>102</v>
      </c>
      <c r="D26" s="312" t="s">
        <v>48</v>
      </c>
      <c r="E26" s="236" t="s">
        <v>103</v>
      </c>
      <c r="F26" s="372" t="s">
        <v>539</v>
      </c>
      <c r="G26" s="58" t="s">
        <v>435</v>
      </c>
      <c r="H26" s="373">
        <f>I26+J26</f>
        <v>0</v>
      </c>
      <c r="I26" s="374"/>
      <c r="J26" s="374"/>
      <c r="K26" s="376"/>
    </row>
    <row r="27" spans="2:13" ht="48" hidden="1" customHeight="1" x14ac:dyDescent="0.2">
      <c r="B27" s="302" t="s">
        <v>125</v>
      </c>
      <c r="C27" s="303" t="s">
        <v>104</v>
      </c>
      <c r="D27" s="312" t="s">
        <v>51</v>
      </c>
      <c r="E27" s="457" t="s">
        <v>105</v>
      </c>
      <c r="F27" s="372" t="s">
        <v>412</v>
      </c>
      <c r="G27" s="58" t="s">
        <v>435</v>
      </c>
      <c r="H27" s="373">
        <f>I27+J27</f>
        <v>0</v>
      </c>
      <c r="I27" s="374">
        <f>додаток_3!E26</f>
        <v>0</v>
      </c>
      <c r="J27" s="374"/>
      <c r="K27" s="376"/>
    </row>
    <row r="28" spans="2:13" ht="84" customHeight="1" x14ac:dyDescent="0.2">
      <c r="B28" s="304" t="s">
        <v>138</v>
      </c>
      <c r="C28" s="305" t="s">
        <v>139</v>
      </c>
      <c r="D28" s="313" t="s">
        <v>49</v>
      </c>
      <c r="E28" s="390" t="s">
        <v>140</v>
      </c>
      <c r="F28" s="391" t="s">
        <v>413</v>
      </c>
      <c r="G28" s="58" t="s">
        <v>435</v>
      </c>
      <c r="H28" s="377">
        <f>I28</f>
        <v>767922.78</v>
      </c>
      <c r="I28" s="378">
        <f>додаток_3!E28</f>
        <v>767922.78</v>
      </c>
      <c r="J28" s="378"/>
      <c r="K28" s="379"/>
      <c r="M28" s="51"/>
    </row>
    <row r="29" spans="2:13" ht="86.25" customHeight="1" x14ac:dyDescent="0.2">
      <c r="B29" s="301" t="s">
        <v>192</v>
      </c>
      <c r="C29" s="235" t="s">
        <v>193</v>
      </c>
      <c r="D29" s="311" t="s">
        <v>49</v>
      </c>
      <c r="E29" s="236" t="s">
        <v>194</v>
      </c>
      <c r="F29" s="391" t="s">
        <v>413</v>
      </c>
      <c r="G29" s="58" t="s">
        <v>435</v>
      </c>
      <c r="H29" s="373">
        <f>I29</f>
        <v>319990</v>
      </c>
      <c r="I29" s="374">
        <f>додаток_3!E29</f>
        <v>319990</v>
      </c>
      <c r="J29" s="374"/>
      <c r="K29" s="376"/>
    </row>
    <row r="30" spans="2:13" ht="107.25" hidden="1" customHeight="1" x14ac:dyDescent="0.2">
      <c r="B30" s="302" t="s">
        <v>289</v>
      </c>
      <c r="C30" s="235" t="s">
        <v>288</v>
      </c>
      <c r="D30" s="312" t="s">
        <v>49</v>
      </c>
      <c r="E30" s="236" t="str">
        <f>додаток_3!D30</f>
        <v>Інша діяльність, пов'язана з експлуатацією об'єктів житлово-комунального господарства</v>
      </c>
      <c r="F30" s="372" t="s">
        <v>414</v>
      </c>
      <c r="G30" s="58" t="s">
        <v>435</v>
      </c>
      <c r="H30" s="373">
        <f>I30</f>
        <v>0</v>
      </c>
      <c r="I30" s="374">
        <f>додаток_3!E30</f>
        <v>0</v>
      </c>
      <c r="J30" s="374"/>
      <c r="K30" s="376"/>
    </row>
    <row r="31" spans="2:13" ht="42.75" customHeight="1" x14ac:dyDescent="0.2">
      <c r="B31" s="302" t="s">
        <v>93</v>
      </c>
      <c r="C31" s="303" t="s">
        <v>78</v>
      </c>
      <c r="D31" s="312" t="s">
        <v>49</v>
      </c>
      <c r="E31" s="236" t="s">
        <v>79</v>
      </c>
      <c r="F31" s="372" t="s">
        <v>445</v>
      </c>
      <c r="G31" s="58" t="s">
        <v>435</v>
      </c>
      <c r="H31" s="373">
        <f>I31+J31</f>
        <v>1099000</v>
      </c>
      <c r="I31" s="374">
        <f>додаток_3!E31</f>
        <v>1000000</v>
      </c>
      <c r="J31" s="401">
        <f>K31</f>
        <v>99000</v>
      </c>
      <c r="K31" s="376">
        <v>99000</v>
      </c>
    </row>
    <row r="32" spans="2:13" s="410" customFormat="1" ht="109.5" customHeight="1" x14ac:dyDescent="0.2">
      <c r="B32" s="302" t="s">
        <v>499</v>
      </c>
      <c r="C32" s="303" t="s">
        <v>497</v>
      </c>
      <c r="D32" s="312" t="s">
        <v>273</v>
      </c>
      <c r="E32" s="236" t="s">
        <v>498</v>
      </c>
      <c r="F32" s="372" t="s">
        <v>500</v>
      </c>
      <c r="G32" s="58" t="s">
        <v>501</v>
      </c>
      <c r="H32" s="373">
        <f>I32</f>
        <v>253057.58</v>
      </c>
      <c r="I32" s="374">
        <f>додаток_3!E32</f>
        <v>253057.58</v>
      </c>
      <c r="J32" s="374"/>
      <c r="K32" s="376"/>
    </row>
    <row r="33" spans="2:13" ht="63.75" customHeight="1" x14ac:dyDescent="0.2">
      <c r="B33" s="302" t="s">
        <v>373</v>
      </c>
      <c r="C33" s="303" t="s">
        <v>374</v>
      </c>
      <c r="D33" s="312" t="s">
        <v>273</v>
      </c>
      <c r="E33" s="236" t="s">
        <v>375</v>
      </c>
      <c r="F33" s="372" t="s">
        <v>425</v>
      </c>
      <c r="G33" s="58" t="s">
        <v>435</v>
      </c>
      <c r="H33" s="373">
        <f>J33</f>
        <v>-2799251</v>
      </c>
      <c r="I33" s="374"/>
      <c r="J33" s="401">
        <f>K33</f>
        <v>-2799251</v>
      </c>
      <c r="K33" s="376">
        <f>додаток_3!J33</f>
        <v>-2799251</v>
      </c>
    </row>
    <row r="34" spans="2:13" ht="60" hidden="1" customHeight="1" x14ac:dyDescent="0.2">
      <c r="B34" s="302" t="s">
        <v>94</v>
      </c>
      <c r="C34" s="307">
        <v>7130</v>
      </c>
      <c r="D34" s="312" t="s">
        <v>54</v>
      </c>
      <c r="E34" s="236" t="s">
        <v>68</v>
      </c>
      <c r="F34" s="372" t="s">
        <v>415</v>
      </c>
      <c r="G34" s="58" t="s">
        <v>435</v>
      </c>
      <c r="H34" s="373">
        <f>I34+J34</f>
        <v>0</v>
      </c>
      <c r="I34" s="374">
        <f>додаток_3!E34</f>
        <v>0</v>
      </c>
      <c r="J34" s="374"/>
      <c r="K34" s="376"/>
    </row>
    <row r="35" spans="2:13" ht="38.25" hidden="1" x14ac:dyDescent="0.2">
      <c r="B35" s="302" t="s">
        <v>95</v>
      </c>
      <c r="C35" s="307">
        <v>7350</v>
      </c>
      <c r="D35" s="312" t="s">
        <v>84</v>
      </c>
      <c r="E35" s="236" t="s">
        <v>83</v>
      </c>
      <c r="F35" s="372" t="s">
        <v>416</v>
      </c>
      <c r="G35" s="58" t="s">
        <v>435</v>
      </c>
      <c r="H35" s="373">
        <f t="shared" ref="H35:H37" si="1">I35+J35</f>
        <v>0</v>
      </c>
      <c r="I35" s="374"/>
      <c r="J35" s="401">
        <f>додаток_3!J35</f>
        <v>0</v>
      </c>
      <c r="K35" s="376">
        <f t="shared" ref="K35" si="2">J35</f>
        <v>0</v>
      </c>
    </row>
    <row r="36" spans="2:13" s="410" customFormat="1" ht="53.25" customHeight="1" x14ac:dyDescent="0.2">
      <c r="B36" s="302" t="s">
        <v>540</v>
      </c>
      <c r="C36" s="307">
        <v>7367</v>
      </c>
      <c r="D36" s="312" t="s">
        <v>53</v>
      </c>
      <c r="E36" s="236" t="s">
        <v>541</v>
      </c>
      <c r="F36" s="372" t="s">
        <v>425</v>
      </c>
      <c r="G36" s="58" t="s">
        <v>435</v>
      </c>
      <c r="H36" s="373">
        <f>J36</f>
        <v>2799251</v>
      </c>
      <c r="I36" s="374"/>
      <c r="J36" s="401">
        <f>K36</f>
        <v>2799251</v>
      </c>
      <c r="K36" s="376">
        <v>2799251</v>
      </c>
    </row>
    <row r="37" spans="2:13" ht="59.25" customHeight="1" x14ac:dyDescent="0.2">
      <c r="B37" s="302" t="s">
        <v>96</v>
      </c>
      <c r="C37" s="307">
        <v>7461</v>
      </c>
      <c r="D37" s="312" t="s">
        <v>81</v>
      </c>
      <c r="E37" s="236" t="s">
        <v>82</v>
      </c>
      <c r="F37" s="372" t="s">
        <v>417</v>
      </c>
      <c r="G37" s="58" t="s">
        <v>435</v>
      </c>
      <c r="H37" s="373">
        <f t="shared" si="1"/>
        <v>1809000</v>
      </c>
      <c r="I37" s="374">
        <f>додаток_3!F37</f>
        <v>1809000</v>
      </c>
      <c r="J37" s="374"/>
      <c r="K37" s="376"/>
    </row>
    <row r="38" spans="2:13" ht="58.5" customHeight="1" x14ac:dyDescent="0.2">
      <c r="B38" s="302" t="s">
        <v>97</v>
      </c>
      <c r="C38" s="307">
        <v>7670</v>
      </c>
      <c r="D38" s="312" t="s">
        <v>53</v>
      </c>
      <c r="E38" s="236" t="s">
        <v>69</v>
      </c>
      <c r="F38" s="372" t="s">
        <v>425</v>
      </c>
      <c r="G38" s="58" t="s">
        <v>435</v>
      </c>
      <c r="H38" s="373">
        <f>I38+J38</f>
        <v>191000</v>
      </c>
      <c r="I38" s="374"/>
      <c r="J38" s="401">
        <f>K38</f>
        <v>191000</v>
      </c>
      <c r="K38" s="376">
        <f>додаток_3!J38</f>
        <v>191000</v>
      </c>
    </row>
    <row r="39" spans="2:13" ht="97.5" hidden="1" customHeight="1" x14ac:dyDescent="0.2">
      <c r="B39" s="302" t="s">
        <v>101</v>
      </c>
      <c r="C39" s="307">
        <v>7693</v>
      </c>
      <c r="D39" s="312" t="s">
        <v>53</v>
      </c>
      <c r="E39" s="236" t="s">
        <v>100</v>
      </c>
      <c r="F39" s="372" t="s">
        <v>418</v>
      </c>
      <c r="G39" s="58" t="s">
        <v>435</v>
      </c>
      <c r="H39" s="373">
        <f>J39+I39</f>
        <v>0</v>
      </c>
      <c r="I39" s="374">
        <f>додаток_3!F40</f>
        <v>0</v>
      </c>
      <c r="J39" s="374"/>
      <c r="K39" s="376"/>
    </row>
    <row r="40" spans="2:13" ht="64.5" hidden="1" customHeight="1" x14ac:dyDescent="0.2">
      <c r="B40" s="306" t="s">
        <v>274</v>
      </c>
      <c r="C40" s="308">
        <v>8110</v>
      </c>
      <c r="D40" s="314" t="s">
        <v>276</v>
      </c>
      <c r="E40" s="236" t="s">
        <v>275</v>
      </c>
      <c r="F40" s="372" t="s">
        <v>448</v>
      </c>
      <c r="G40" s="58" t="s">
        <v>449</v>
      </c>
      <c r="H40" s="373">
        <f t="shared" ref="H40:H45" si="3">I40+J40</f>
        <v>0</v>
      </c>
      <c r="I40" s="374"/>
      <c r="J40" s="374"/>
      <c r="K40" s="376"/>
    </row>
    <row r="41" spans="2:13" s="410" customFormat="1" ht="82.5" hidden="1" customHeight="1" x14ac:dyDescent="0.2">
      <c r="B41" s="306" t="s">
        <v>274</v>
      </c>
      <c r="C41" s="308">
        <v>8110</v>
      </c>
      <c r="D41" s="314" t="s">
        <v>276</v>
      </c>
      <c r="E41" s="236" t="s">
        <v>275</v>
      </c>
      <c r="F41" s="372" t="s">
        <v>485</v>
      </c>
      <c r="G41" s="58" t="s">
        <v>476</v>
      </c>
      <c r="H41" s="373">
        <f t="shared" si="3"/>
        <v>0</v>
      </c>
      <c r="I41" s="374"/>
      <c r="J41" s="374"/>
      <c r="K41" s="376"/>
    </row>
    <row r="42" spans="2:13" ht="76.5" hidden="1" customHeight="1" x14ac:dyDescent="0.2">
      <c r="B42" s="306" t="s">
        <v>274</v>
      </c>
      <c r="C42" s="308">
        <v>8110</v>
      </c>
      <c r="D42" s="314" t="s">
        <v>276</v>
      </c>
      <c r="E42" s="236" t="s">
        <v>275</v>
      </c>
      <c r="F42" s="372" t="s">
        <v>443</v>
      </c>
      <c r="G42" s="58" t="s">
        <v>444</v>
      </c>
      <c r="H42" s="373">
        <f>I42+J42</f>
        <v>0</v>
      </c>
      <c r="I42" s="374">
        <f>додаток_3!E41</f>
        <v>0</v>
      </c>
      <c r="J42" s="374"/>
      <c r="K42" s="376"/>
    </row>
    <row r="43" spans="2:13" ht="57" hidden="1" customHeight="1" x14ac:dyDescent="0.2">
      <c r="B43" s="306" t="s">
        <v>279</v>
      </c>
      <c r="C43" s="308">
        <v>8220</v>
      </c>
      <c r="D43" s="314" t="s">
        <v>229</v>
      </c>
      <c r="E43" s="236" t="s">
        <v>280</v>
      </c>
      <c r="F43" s="372" t="s">
        <v>419</v>
      </c>
      <c r="G43" s="58" t="s">
        <v>438</v>
      </c>
      <c r="H43" s="373">
        <f t="shared" si="3"/>
        <v>0</v>
      </c>
      <c r="I43" s="374">
        <f>додаток_3!E42</f>
        <v>0</v>
      </c>
      <c r="J43" s="374"/>
      <c r="K43" s="376"/>
    </row>
    <row r="44" spans="2:13" ht="63" hidden="1" customHeight="1" x14ac:dyDescent="0.2">
      <c r="B44" s="301" t="s">
        <v>277</v>
      </c>
      <c r="C44" s="234">
        <v>8240</v>
      </c>
      <c r="D44" s="311" t="s">
        <v>229</v>
      </c>
      <c r="E44" s="236" t="s">
        <v>278</v>
      </c>
      <c r="F44" s="372" t="s">
        <v>486</v>
      </c>
      <c r="G44" s="58" t="s">
        <v>436</v>
      </c>
      <c r="H44" s="373">
        <f>I44+J44</f>
        <v>0</v>
      </c>
      <c r="I44" s="374">
        <f>додаток_3!E43</f>
        <v>0</v>
      </c>
      <c r="J44" s="374">
        <f>K44</f>
        <v>0</v>
      </c>
      <c r="K44" s="376">
        <f>додаток_3!J43</f>
        <v>0</v>
      </c>
    </row>
    <row r="45" spans="2:13" ht="63" hidden="1" customHeight="1" x14ac:dyDescent="0.2">
      <c r="B45" s="425" t="s">
        <v>99</v>
      </c>
      <c r="C45" s="307">
        <v>8340</v>
      </c>
      <c r="D45" s="312" t="s">
        <v>86</v>
      </c>
      <c r="E45" s="236" t="s">
        <v>87</v>
      </c>
      <c r="F45" s="372" t="s">
        <v>446</v>
      </c>
      <c r="G45" s="58" t="s">
        <v>435</v>
      </c>
      <c r="H45" s="373">
        <f t="shared" si="3"/>
        <v>0</v>
      </c>
      <c r="I45" s="374"/>
      <c r="J45" s="401">
        <f>додаток_3!J44</f>
        <v>0</v>
      </c>
      <c r="K45" s="376"/>
    </row>
    <row r="46" spans="2:13" s="410" customFormat="1" ht="63" customHeight="1" thickBot="1" x14ac:dyDescent="0.25">
      <c r="B46" s="417" t="s">
        <v>224</v>
      </c>
      <c r="C46" s="418">
        <v>9800</v>
      </c>
      <c r="D46" s="419" t="s">
        <v>70</v>
      </c>
      <c r="E46" s="420" t="s">
        <v>225</v>
      </c>
      <c r="F46" s="421" t="s">
        <v>477</v>
      </c>
      <c r="G46" s="58" t="s">
        <v>478</v>
      </c>
      <c r="H46" s="373">
        <f>I46+J46</f>
        <v>900000</v>
      </c>
      <c r="I46" s="422">
        <f>додаток_3!E48</f>
        <v>750000</v>
      </c>
      <c r="J46" s="423">
        <f>K46</f>
        <v>150000</v>
      </c>
      <c r="K46" s="424">
        <f>додаток_3!J48</f>
        <v>150000</v>
      </c>
    </row>
    <row r="47" spans="2:13" s="163" customFormat="1" ht="31.5" customHeight="1" thickBot="1" x14ac:dyDescent="0.3">
      <c r="B47" s="355" t="s">
        <v>156</v>
      </c>
      <c r="C47" s="392"/>
      <c r="D47" s="393"/>
      <c r="E47" s="394" t="s">
        <v>157</v>
      </c>
      <c r="F47" s="395"/>
      <c r="G47" s="395"/>
      <c r="H47" s="380">
        <f>SUM(H48:H83)</f>
        <v>1633250</v>
      </c>
      <c r="I47" s="380">
        <f>SUM(I48:I83)</f>
        <v>75300</v>
      </c>
      <c r="J47" s="380">
        <f t="shared" ref="J47:K47" si="4">SUM(J48:J81)</f>
        <v>1557950</v>
      </c>
      <c r="K47" s="381">
        <f t="shared" si="4"/>
        <v>1557950</v>
      </c>
      <c r="M47" s="277"/>
    </row>
    <row r="48" spans="2:13" ht="51" x14ac:dyDescent="0.2">
      <c r="B48" s="301" t="s">
        <v>158</v>
      </c>
      <c r="C48" s="235" t="s">
        <v>67</v>
      </c>
      <c r="D48" s="312" t="s">
        <v>47</v>
      </c>
      <c r="E48" s="181" t="s">
        <v>76</v>
      </c>
      <c r="F48" s="372" t="s">
        <v>425</v>
      </c>
      <c r="G48" s="58" t="s">
        <v>437</v>
      </c>
      <c r="H48" s="373">
        <f>J48</f>
        <v>57950</v>
      </c>
      <c r="I48" s="374"/>
      <c r="J48" s="401">
        <f t="shared" ref="J48:J51" si="5">K48</f>
        <v>57950</v>
      </c>
      <c r="K48" s="376">
        <v>57950</v>
      </c>
      <c r="M48" s="51"/>
    </row>
    <row r="49" spans="2:13" ht="58.5" hidden="1" customHeight="1" x14ac:dyDescent="0.2">
      <c r="B49" s="298" t="s">
        <v>158</v>
      </c>
      <c r="C49" s="309" t="s">
        <v>67</v>
      </c>
      <c r="D49" s="312" t="s">
        <v>47</v>
      </c>
      <c r="E49" s="181" t="s">
        <v>76</v>
      </c>
      <c r="F49" s="58" t="s">
        <v>421</v>
      </c>
      <c r="G49" s="58" t="s">
        <v>435</v>
      </c>
      <c r="H49" s="373">
        <f>I49</f>
        <v>0</v>
      </c>
      <c r="I49" s="374"/>
      <c r="J49" s="374"/>
      <c r="K49" s="376"/>
      <c r="M49" s="51"/>
    </row>
    <row r="50" spans="2:13" ht="73.5" hidden="1" customHeight="1" x14ac:dyDescent="0.2">
      <c r="B50" s="459" t="s">
        <v>204</v>
      </c>
      <c r="C50" s="460">
        <v>1021</v>
      </c>
      <c r="D50" s="428" t="s">
        <v>159</v>
      </c>
      <c r="E50" s="429" t="s">
        <v>205</v>
      </c>
      <c r="F50" s="430" t="s">
        <v>479</v>
      </c>
      <c r="G50" s="430" t="s">
        <v>480</v>
      </c>
      <c r="H50" s="431">
        <f>I50+J50</f>
        <v>0</v>
      </c>
      <c r="I50" s="461"/>
      <c r="J50" s="461"/>
      <c r="K50" s="434"/>
      <c r="M50" s="51"/>
    </row>
    <row r="51" spans="2:13" ht="38.25" hidden="1" x14ac:dyDescent="0.2">
      <c r="B51" s="396" t="s">
        <v>204</v>
      </c>
      <c r="C51" s="397">
        <v>1021</v>
      </c>
      <c r="D51" s="310" t="s">
        <v>159</v>
      </c>
      <c r="E51" s="181" t="s">
        <v>205</v>
      </c>
      <c r="F51" s="58"/>
      <c r="G51" s="58" t="s">
        <v>405</v>
      </c>
      <c r="H51" s="373">
        <f>I51+J51</f>
        <v>0</v>
      </c>
      <c r="I51" s="374"/>
      <c r="J51" s="374">
        <f t="shared" si="5"/>
        <v>0</v>
      </c>
      <c r="K51" s="376"/>
    </row>
    <row r="52" spans="2:13" ht="57" customHeight="1" x14ac:dyDescent="0.2">
      <c r="B52" s="396" t="s">
        <v>204</v>
      </c>
      <c r="C52" s="397">
        <v>1021</v>
      </c>
      <c r="D52" s="310" t="s">
        <v>159</v>
      </c>
      <c r="E52" s="181" t="s">
        <v>205</v>
      </c>
      <c r="F52" s="58" t="s">
        <v>420</v>
      </c>
      <c r="G52" s="58" t="s">
        <v>437</v>
      </c>
      <c r="H52" s="373">
        <f>J52</f>
        <v>1500000</v>
      </c>
      <c r="I52" s="374"/>
      <c r="J52" s="401">
        <f>K52</f>
        <v>1500000</v>
      </c>
      <c r="K52" s="376">
        <f>додаток_3!J53</f>
        <v>1500000</v>
      </c>
    </row>
    <row r="53" spans="2:13" s="410" customFormat="1" ht="57" hidden="1" customHeight="1" x14ac:dyDescent="0.2">
      <c r="B53" s="396" t="s">
        <v>208</v>
      </c>
      <c r="C53" s="309">
        <v>1070</v>
      </c>
      <c r="D53" s="310" t="s">
        <v>160</v>
      </c>
      <c r="E53" s="181" t="s">
        <v>377</v>
      </c>
      <c r="F53" s="58" t="s">
        <v>425</v>
      </c>
      <c r="G53" s="58" t="s">
        <v>435</v>
      </c>
      <c r="H53" s="373">
        <f>J53</f>
        <v>0</v>
      </c>
      <c r="I53" s="374"/>
      <c r="J53" s="401">
        <f>K53</f>
        <v>0</v>
      </c>
      <c r="K53" s="376"/>
    </row>
    <row r="54" spans="2:13" ht="52.5" hidden="1" customHeight="1" x14ac:dyDescent="0.2">
      <c r="B54" s="298" t="s">
        <v>378</v>
      </c>
      <c r="C54" s="309">
        <v>1403</v>
      </c>
      <c r="D54" s="310" t="s">
        <v>161</v>
      </c>
      <c r="E54" s="398" t="s">
        <v>379</v>
      </c>
      <c r="F54" s="58" t="s">
        <v>434</v>
      </c>
      <c r="G54" s="58" t="s">
        <v>435</v>
      </c>
      <c r="H54" s="373">
        <f>I54+J54</f>
        <v>0</v>
      </c>
      <c r="I54" s="374"/>
      <c r="J54" s="374"/>
      <c r="K54" s="376"/>
    </row>
    <row r="55" spans="2:13" ht="114.75" hidden="1" x14ac:dyDescent="0.2">
      <c r="B55" s="396" t="s">
        <v>204</v>
      </c>
      <c r="C55" s="397">
        <v>1021</v>
      </c>
      <c r="D55" s="310" t="s">
        <v>159</v>
      </c>
      <c r="E55" s="181" t="s">
        <v>205</v>
      </c>
      <c r="F55" s="58" t="s">
        <v>447</v>
      </c>
      <c r="G55" s="58" t="s">
        <v>435</v>
      </c>
      <c r="H55" s="373">
        <f>I55</f>
        <v>0</v>
      </c>
      <c r="I55" s="374"/>
      <c r="J55" s="374"/>
      <c r="K55" s="376"/>
    </row>
    <row r="56" spans="2:13" ht="58.5" customHeight="1" x14ac:dyDescent="0.2">
      <c r="B56" s="298" t="s">
        <v>242</v>
      </c>
      <c r="C56" s="309">
        <v>1142</v>
      </c>
      <c r="D56" s="310" t="s">
        <v>161</v>
      </c>
      <c r="E56" s="398" t="s">
        <v>243</v>
      </c>
      <c r="F56" s="58" t="s">
        <v>519</v>
      </c>
      <c r="G56" s="58" t="s">
        <v>435</v>
      </c>
      <c r="H56" s="373">
        <f>I56+J56</f>
        <v>20200</v>
      </c>
      <c r="I56" s="374">
        <f>додаток_3!E58</f>
        <v>20200</v>
      </c>
      <c r="J56" s="382"/>
      <c r="K56" s="383"/>
    </row>
    <row r="57" spans="2:13" ht="81" hidden="1" customHeight="1" x14ac:dyDescent="0.2">
      <c r="B57" s="298" t="s">
        <v>242</v>
      </c>
      <c r="C57" s="309">
        <v>1142</v>
      </c>
      <c r="D57" s="310" t="s">
        <v>161</v>
      </c>
      <c r="E57" s="398" t="s">
        <v>243</v>
      </c>
      <c r="F57" s="58" t="s">
        <v>422</v>
      </c>
      <c r="G57" s="58" t="s">
        <v>435</v>
      </c>
      <c r="H57" s="373">
        <f>I57</f>
        <v>0</v>
      </c>
      <c r="I57" s="374"/>
      <c r="J57" s="382"/>
      <c r="K57" s="383"/>
    </row>
    <row r="58" spans="2:13" ht="103.5" hidden="1" customHeight="1" x14ac:dyDescent="0.2">
      <c r="B58" s="298" t="s">
        <v>465</v>
      </c>
      <c r="C58" s="309">
        <v>1183</v>
      </c>
      <c r="D58" s="310" t="s">
        <v>161</v>
      </c>
      <c r="E58" s="399" t="s">
        <v>466</v>
      </c>
      <c r="F58" s="58" t="s">
        <v>425</v>
      </c>
      <c r="G58" s="58" t="s">
        <v>435</v>
      </c>
      <c r="H58" s="373">
        <f>I58+J58</f>
        <v>0</v>
      </c>
      <c r="I58" s="373"/>
      <c r="J58" s="373">
        <f>K58</f>
        <v>0</v>
      </c>
      <c r="K58" s="435">
        <f>додаток_3!O62</f>
        <v>0</v>
      </c>
    </row>
    <row r="59" spans="2:13" ht="38.25" hidden="1" x14ac:dyDescent="0.2">
      <c r="B59" s="298" t="s">
        <v>211</v>
      </c>
      <c r="C59" s="309">
        <v>1151</v>
      </c>
      <c r="D59" s="310" t="s">
        <v>161</v>
      </c>
      <c r="E59" s="399" t="s">
        <v>213</v>
      </c>
      <c r="F59" s="58"/>
      <c r="G59" s="58" t="s">
        <v>405</v>
      </c>
      <c r="H59" s="373">
        <f t="shared" ref="H59:H76" si="6">I59+J59</f>
        <v>0</v>
      </c>
      <c r="I59" s="374"/>
      <c r="J59" s="374">
        <f>додаток_3!O60</f>
        <v>0</v>
      </c>
      <c r="K59" s="376">
        <f>J59</f>
        <v>0</v>
      </c>
    </row>
    <row r="60" spans="2:13" ht="51" hidden="1" x14ac:dyDescent="0.2">
      <c r="B60" s="298" t="s">
        <v>465</v>
      </c>
      <c r="C60" s="309">
        <v>1183</v>
      </c>
      <c r="D60" s="310" t="s">
        <v>161</v>
      </c>
      <c r="E60" s="399"/>
      <c r="F60" s="58" t="s">
        <v>410</v>
      </c>
      <c r="G60" s="58" t="s">
        <v>435</v>
      </c>
      <c r="H60" s="373">
        <f t="shared" si="6"/>
        <v>0</v>
      </c>
      <c r="I60" s="374"/>
      <c r="J60" s="374"/>
      <c r="K60" s="376"/>
    </row>
    <row r="61" spans="2:13" ht="63.75" hidden="1" x14ac:dyDescent="0.2">
      <c r="B61" s="298" t="s">
        <v>333</v>
      </c>
      <c r="C61" s="309">
        <v>1182</v>
      </c>
      <c r="D61" s="310" t="s">
        <v>161</v>
      </c>
      <c r="E61" s="399" t="s">
        <v>334</v>
      </c>
      <c r="F61" s="58"/>
      <c r="G61" s="58" t="s">
        <v>405</v>
      </c>
      <c r="H61" s="373">
        <f t="shared" si="6"/>
        <v>0</v>
      </c>
      <c r="I61" s="374"/>
      <c r="J61" s="374"/>
      <c r="K61" s="376"/>
    </row>
    <row r="62" spans="2:13" ht="96" hidden="1" customHeight="1" x14ac:dyDescent="0.2">
      <c r="B62" s="298" t="s">
        <v>335</v>
      </c>
      <c r="C62" s="309">
        <v>1241</v>
      </c>
      <c r="D62" s="310" t="s">
        <v>161</v>
      </c>
      <c r="E62" s="399" t="s">
        <v>337</v>
      </c>
      <c r="F62" s="58" t="s">
        <v>425</v>
      </c>
      <c r="G62" s="58" t="s">
        <v>435</v>
      </c>
      <c r="H62" s="373">
        <f t="shared" si="6"/>
        <v>0</v>
      </c>
      <c r="I62" s="374"/>
      <c r="J62" s="374">
        <f t="shared" ref="J62:J69" si="7">K62</f>
        <v>0</v>
      </c>
      <c r="K62" s="376">
        <f>додаток_5!I76</f>
        <v>0</v>
      </c>
    </row>
    <row r="63" spans="2:13" ht="102" hidden="1" customHeight="1" x14ac:dyDescent="0.2">
      <c r="B63" s="298" t="s">
        <v>336</v>
      </c>
      <c r="C63" s="309">
        <v>1242</v>
      </c>
      <c r="D63" s="310" t="s">
        <v>161</v>
      </c>
      <c r="E63" s="399" t="s">
        <v>338</v>
      </c>
      <c r="F63" s="58" t="s">
        <v>425</v>
      </c>
      <c r="G63" s="58" t="s">
        <v>435</v>
      </c>
      <c r="H63" s="373">
        <f t="shared" si="6"/>
        <v>0</v>
      </c>
      <c r="I63" s="374"/>
      <c r="J63" s="374">
        <f t="shared" si="7"/>
        <v>0</v>
      </c>
      <c r="K63" s="376">
        <f>додаток_3!J65</f>
        <v>0</v>
      </c>
    </row>
    <row r="64" spans="2:13" s="410" customFormat="1" ht="144.75" hidden="1" customHeight="1" x14ac:dyDescent="0.2">
      <c r="B64" s="298" t="s">
        <v>460</v>
      </c>
      <c r="C64" s="309">
        <v>1261</v>
      </c>
      <c r="D64" s="310" t="s">
        <v>161</v>
      </c>
      <c r="E64" s="399" t="s">
        <v>462</v>
      </c>
      <c r="F64" s="58" t="s">
        <v>425</v>
      </c>
      <c r="G64" s="58" t="s">
        <v>435</v>
      </c>
      <c r="H64" s="373">
        <f>I64+J64</f>
        <v>0</v>
      </c>
      <c r="I64" s="374"/>
      <c r="J64" s="382">
        <f t="shared" si="7"/>
        <v>0</v>
      </c>
      <c r="K64" s="376">
        <f>додаток_3!O67</f>
        <v>0</v>
      </c>
    </row>
    <row r="65" spans="2:13" ht="137.25" hidden="1" customHeight="1" x14ac:dyDescent="0.2">
      <c r="B65" s="298" t="s">
        <v>513</v>
      </c>
      <c r="C65" s="309">
        <v>1273</v>
      </c>
      <c r="D65" s="310" t="s">
        <v>161</v>
      </c>
      <c r="E65" s="457" t="s">
        <v>516</v>
      </c>
      <c r="F65" s="58" t="s">
        <v>425</v>
      </c>
      <c r="G65" s="58" t="s">
        <v>435</v>
      </c>
      <c r="H65" s="373">
        <f>I65+J65</f>
        <v>0</v>
      </c>
      <c r="I65" s="374"/>
      <c r="J65" s="382">
        <f t="shared" si="7"/>
        <v>0</v>
      </c>
      <c r="K65" s="376">
        <f>додаток_3!J70</f>
        <v>0</v>
      </c>
    </row>
    <row r="66" spans="2:13" ht="120.75" hidden="1" customHeight="1" x14ac:dyDescent="0.2">
      <c r="B66" s="298" t="s">
        <v>514</v>
      </c>
      <c r="C66" s="309">
        <v>1274</v>
      </c>
      <c r="D66" s="310" t="s">
        <v>161</v>
      </c>
      <c r="E66" s="457" t="s">
        <v>517</v>
      </c>
      <c r="F66" s="58" t="s">
        <v>425</v>
      </c>
      <c r="G66" s="58" t="s">
        <v>435</v>
      </c>
      <c r="H66" s="373">
        <f t="shared" si="6"/>
        <v>0</v>
      </c>
      <c r="I66" s="374"/>
      <c r="J66" s="382">
        <f t="shared" si="7"/>
        <v>0</v>
      </c>
      <c r="K66" s="376">
        <f>додаток_3!J71</f>
        <v>0</v>
      </c>
    </row>
    <row r="67" spans="2:13" s="410" customFormat="1" ht="116.25" hidden="1" customHeight="1" x14ac:dyDescent="0.2">
      <c r="B67" s="466" t="s">
        <v>319</v>
      </c>
      <c r="C67" s="309">
        <v>1291</v>
      </c>
      <c r="D67" s="282" t="s">
        <v>161</v>
      </c>
      <c r="E67" s="347" t="s">
        <v>321</v>
      </c>
      <c r="F67" s="58" t="s">
        <v>425</v>
      </c>
      <c r="G67" s="58" t="s">
        <v>435</v>
      </c>
      <c r="H67" s="373">
        <f t="shared" si="6"/>
        <v>0</v>
      </c>
      <c r="I67" s="374"/>
      <c r="J67" s="382">
        <f>K67</f>
        <v>0</v>
      </c>
      <c r="K67" s="376"/>
    </row>
    <row r="68" spans="2:13" s="410" customFormat="1" ht="117" hidden="1" customHeight="1" x14ac:dyDescent="0.2">
      <c r="B68" s="466" t="s">
        <v>320</v>
      </c>
      <c r="C68" s="309">
        <v>1292</v>
      </c>
      <c r="D68" s="282" t="s">
        <v>161</v>
      </c>
      <c r="E68" s="347" t="s">
        <v>322</v>
      </c>
      <c r="F68" s="58" t="s">
        <v>425</v>
      </c>
      <c r="G68" s="58" t="s">
        <v>435</v>
      </c>
      <c r="H68" s="373">
        <f t="shared" si="6"/>
        <v>0</v>
      </c>
      <c r="I68" s="374"/>
      <c r="J68" s="382"/>
      <c r="K68" s="376"/>
    </row>
    <row r="69" spans="2:13" ht="58.5" hidden="1" customHeight="1" x14ac:dyDescent="0.2">
      <c r="B69" s="298" t="s">
        <v>381</v>
      </c>
      <c r="C69" s="309">
        <v>1300</v>
      </c>
      <c r="D69" s="310" t="s">
        <v>161</v>
      </c>
      <c r="E69" s="399" t="s">
        <v>433</v>
      </c>
      <c r="F69" s="58" t="s">
        <v>425</v>
      </c>
      <c r="G69" s="58" t="s">
        <v>435</v>
      </c>
      <c r="H69" s="373">
        <f>I69+J69</f>
        <v>0</v>
      </c>
      <c r="I69" s="374"/>
      <c r="J69" s="382">
        <f t="shared" si="7"/>
        <v>0</v>
      </c>
      <c r="K69" s="384">
        <f>додаток_3!J75</f>
        <v>0</v>
      </c>
    </row>
    <row r="70" spans="2:13" ht="83.25" hidden="1" customHeight="1" x14ac:dyDescent="0.2">
      <c r="B70" s="298" t="s">
        <v>171</v>
      </c>
      <c r="C70" s="309">
        <v>2010</v>
      </c>
      <c r="D70" s="310" t="s">
        <v>169</v>
      </c>
      <c r="E70" s="399" t="s">
        <v>170</v>
      </c>
      <c r="F70" s="58" t="s">
        <v>423</v>
      </c>
      <c r="G70" s="58" t="s">
        <v>439</v>
      </c>
      <c r="H70" s="373">
        <f t="shared" si="6"/>
        <v>0</v>
      </c>
      <c r="I70" s="385">
        <f>додаток_3!E78</f>
        <v>0</v>
      </c>
      <c r="J70" s="382"/>
      <c r="K70" s="383"/>
    </row>
    <row r="71" spans="2:13" ht="57" hidden="1" customHeight="1" x14ac:dyDescent="0.2">
      <c r="B71" s="298" t="s">
        <v>171</v>
      </c>
      <c r="C71" s="309">
        <v>2010</v>
      </c>
      <c r="D71" s="310" t="s">
        <v>169</v>
      </c>
      <c r="E71" s="399" t="s">
        <v>170</v>
      </c>
      <c r="F71" s="58" t="s">
        <v>527</v>
      </c>
      <c r="G71" s="58" t="s">
        <v>435</v>
      </c>
      <c r="H71" s="373">
        <f t="shared" si="6"/>
        <v>0</v>
      </c>
      <c r="I71" s="385"/>
      <c r="J71" s="401">
        <f>K71</f>
        <v>0</v>
      </c>
      <c r="K71" s="376">
        <f>додаток_3!J78</f>
        <v>0</v>
      </c>
    </row>
    <row r="72" spans="2:13" ht="82.5" hidden="1" customHeight="1" x14ac:dyDescent="0.2">
      <c r="B72" s="298" t="s">
        <v>174</v>
      </c>
      <c r="C72" s="309">
        <v>2100</v>
      </c>
      <c r="D72" s="310" t="s">
        <v>172</v>
      </c>
      <c r="E72" s="399" t="s">
        <v>173</v>
      </c>
      <c r="F72" s="58" t="s">
        <v>424</v>
      </c>
      <c r="G72" s="58" t="s">
        <v>440</v>
      </c>
      <c r="H72" s="373">
        <f t="shared" si="6"/>
        <v>0</v>
      </c>
      <c r="I72" s="385">
        <f>додаток_3!E79</f>
        <v>0</v>
      </c>
      <c r="J72" s="382"/>
      <c r="K72" s="383"/>
    </row>
    <row r="73" spans="2:13" ht="84.75" customHeight="1" x14ac:dyDescent="0.2">
      <c r="B73" s="298" t="s">
        <v>177</v>
      </c>
      <c r="C73" s="309">
        <v>2111</v>
      </c>
      <c r="D73" s="310" t="s">
        <v>175</v>
      </c>
      <c r="E73" s="181" t="s">
        <v>176</v>
      </c>
      <c r="F73" s="58" t="s">
        <v>429</v>
      </c>
      <c r="G73" s="58" t="s">
        <v>441</v>
      </c>
      <c r="H73" s="373">
        <f t="shared" si="6"/>
        <v>12500</v>
      </c>
      <c r="I73" s="385">
        <f>додаток_3!E80</f>
        <v>12500</v>
      </c>
      <c r="J73" s="382"/>
      <c r="K73" s="383"/>
    </row>
    <row r="74" spans="2:13" s="410" customFormat="1" ht="64.5" hidden="1" customHeight="1" thickBot="1" x14ac:dyDescent="0.25">
      <c r="B74" s="436" t="s">
        <v>177</v>
      </c>
      <c r="C74" s="437">
        <v>2111</v>
      </c>
      <c r="D74" s="438" t="s">
        <v>175</v>
      </c>
      <c r="E74" s="439" t="s">
        <v>176</v>
      </c>
      <c r="F74" s="440" t="s">
        <v>425</v>
      </c>
      <c r="G74" s="440" t="s">
        <v>435</v>
      </c>
      <c r="H74" s="441">
        <f t="shared" si="6"/>
        <v>0</v>
      </c>
      <c r="I74" s="442"/>
      <c r="J74" s="443">
        <f>K74</f>
        <v>0</v>
      </c>
      <c r="K74" s="444">
        <f>додаток_3!J80</f>
        <v>0</v>
      </c>
    </row>
    <row r="75" spans="2:13" ht="50.25" hidden="1" customHeight="1" x14ac:dyDescent="0.2">
      <c r="B75" s="426" t="s">
        <v>382</v>
      </c>
      <c r="C75" s="427">
        <v>2170</v>
      </c>
      <c r="D75" s="428" t="s">
        <v>215</v>
      </c>
      <c r="E75" s="429" t="s">
        <v>383</v>
      </c>
      <c r="F75" s="430" t="s">
        <v>425</v>
      </c>
      <c r="G75" s="430" t="s">
        <v>435</v>
      </c>
      <c r="H75" s="431"/>
      <c r="I75" s="432"/>
      <c r="J75" s="433"/>
      <c r="K75" s="434"/>
    </row>
    <row r="76" spans="2:13" ht="6" hidden="1" customHeight="1" x14ac:dyDescent="0.2">
      <c r="B76" s="298" t="s">
        <v>324</v>
      </c>
      <c r="C76" s="309">
        <v>3133</v>
      </c>
      <c r="D76" s="310" t="s">
        <v>178</v>
      </c>
      <c r="E76" s="181" t="s">
        <v>325</v>
      </c>
      <c r="F76" s="58" t="s">
        <v>428</v>
      </c>
      <c r="G76" s="58" t="s">
        <v>442</v>
      </c>
      <c r="H76" s="373">
        <f t="shared" si="6"/>
        <v>0</v>
      </c>
      <c r="I76" s="385"/>
      <c r="J76" s="374"/>
      <c r="K76" s="376"/>
    </row>
    <row r="77" spans="2:13" ht="56.25" hidden="1" customHeight="1" thickBot="1" x14ac:dyDescent="0.25">
      <c r="B77" s="436" t="s">
        <v>165</v>
      </c>
      <c r="C77" s="437" t="s">
        <v>166</v>
      </c>
      <c r="D77" s="438" t="s">
        <v>167</v>
      </c>
      <c r="E77" s="439" t="s">
        <v>168</v>
      </c>
      <c r="F77" s="440" t="s">
        <v>527</v>
      </c>
      <c r="G77" s="440" t="s">
        <v>435</v>
      </c>
      <c r="H77" s="441">
        <f>J77</f>
        <v>0</v>
      </c>
      <c r="I77" s="442"/>
      <c r="J77" s="469">
        <f>K77</f>
        <v>0</v>
      </c>
      <c r="K77" s="470"/>
    </row>
    <row r="78" spans="2:13" ht="51" hidden="1" x14ac:dyDescent="0.2">
      <c r="B78" s="402" t="s">
        <v>163</v>
      </c>
      <c r="C78" s="362" t="s">
        <v>104</v>
      </c>
      <c r="D78" s="467" t="s">
        <v>51</v>
      </c>
      <c r="E78" s="429" t="s">
        <v>105</v>
      </c>
      <c r="F78" s="468" t="s">
        <v>427</v>
      </c>
      <c r="G78" s="430" t="s">
        <v>435</v>
      </c>
      <c r="H78" s="431">
        <f t="shared" ref="H78:H79" si="8">I78+J78</f>
        <v>0</v>
      </c>
      <c r="I78" s="461">
        <v>0</v>
      </c>
      <c r="J78" s="461"/>
      <c r="K78" s="434"/>
    </row>
    <row r="79" spans="2:13" ht="51" hidden="1" x14ac:dyDescent="0.2">
      <c r="B79" s="298" t="s">
        <v>183</v>
      </c>
      <c r="C79" s="309">
        <v>5011</v>
      </c>
      <c r="D79" s="310" t="s">
        <v>52</v>
      </c>
      <c r="E79" s="181" t="s">
        <v>179</v>
      </c>
      <c r="F79" s="400" t="s">
        <v>426</v>
      </c>
      <c r="G79" s="58" t="s">
        <v>435</v>
      </c>
      <c r="H79" s="373">
        <f t="shared" si="8"/>
        <v>0</v>
      </c>
      <c r="I79" s="374">
        <f>додаток_3!E85</f>
        <v>0</v>
      </c>
      <c r="J79" s="374"/>
      <c r="K79" s="376"/>
      <c r="M79" s="51"/>
    </row>
    <row r="80" spans="2:13" ht="51" hidden="1" x14ac:dyDescent="0.2">
      <c r="B80" s="298" t="s">
        <v>184</v>
      </c>
      <c r="C80" s="309">
        <v>5012</v>
      </c>
      <c r="D80" s="310" t="s">
        <v>52</v>
      </c>
      <c r="E80" s="181" t="s">
        <v>180</v>
      </c>
      <c r="F80" s="400" t="s">
        <v>426</v>
      </c>
      <c r="G80" s="58" t="s">
        <v>435</v>
      </c>
      <c r="H80" s="373">
        <f>I80</f>
        <v>0</v>
      </c>
      <c r="I80" s="374"/>
      <c r="J80" s="374"/>
      <c r="K80" s="376"/>
      <c r="M80" s="51"/>
    </row>
    <row r="81" spans="2:13" ht="51" hidden="1" x14ac:dyDescent="0.2">
      <c r="B81" s="298" t="s">
        <v>186</v>
      </c>
      <c r="C81" s="309">
        <v>5053</v>
      </c>
      <c r="D81" s="310" t="s">
        <v>52</v>
      </c>
      <c r="E81" s="181" t="s">
        <v>182</v>
      </c>
      <c r="F81" s="400" t="s">
        <v>426</v>
      </c>
      <c r="G81" s="58" t="s">
        <v>435</v>
      </c>
      <c r="H81" s="373">
        <f>I81</f>
        <v>0</v>
      </c>
      <c r="I81" s="374">
        <f>додаток_3!F88</f>
        <v>0</v>
      </c>
      <c r="J81" s="374"/>
      <c r="K81" s="376"/>
      <c r="M81" s="51"/>
    </row>
    <row r="82" spans="2:13" hidden="1" x14ac:dyDescent="0.2">
      <c r="B82" s="56" t="s">
        <v>187</v>
      </c>
      <c r="C82" s="60" t="s">
        <v>88</v>
      </c>
      <c r="D82" s="57" t="s">
        <v>52</v>
      </c>
      <c r="E82" s="52" t="s">
        <v>89</v>
      </c>
      <c r="F82" s="58"/>
      <c r="G82" s="59"/>
      <c r="H82" s="373"/>
      <c r="I82" s="374"/>
      <c r="J82" s="374"/>
      <c r="K82" s="376">
        <f>J82</f>
        <v>0</v>
      </c>
    </row>
    <row r="83" spans="2:13" ht="51.75" thickBot="1" x14ac:dyDescent="0.25">
      <c r="B83" s="298" t="s">
        <v>164</v>
      </c>
      <c r="C83" s="309" t="s">
        <v>122</v>
      </c>
      <c r="D83" s="57" t="s">
        <v>52</v>
      </c>
      <c r="E83" s="181" t="s">
        <v>123</v>
      </c>
      <c r="F83" s="400" t="s">
        <v>426</v>
      </c>
      <c r="G83" s="58" t="s">
        <v>435</v>
      </c>
      <c r="H83" s="373">
        <f>I83</f>
        <v>42600</v>
      </c>
      <c r="I83" s="374">
        <v>42600</v>
      </c>
      <c r="J83" s="374"/>
      <c r="K83" s="376"/>
    </row>
    <row r="84" spans="2:13" ht="15" thickBot="1" x14ac:dyDescent="0.25">
      <c r="B84" s="61" t="s">
        <v>120</v>
      </c>
      <c r="C84" s="62" t="s">
        <v>120</v>
      </c>
      <c r="D84" s="62" t="s">
        <v>120</v>
      </c>
      <c r="E84" s="63" t="s">
        <v>121</v>
      </c>
      <c r="F84" s="64" t="s">
        <v>120</v>
      </c>
      <c r="G84" s="64" t="s">
        <v>120</v>
      </c>
      <c r="H84" s="380">
        <f>H47+H15</f>
        <v>6973220.3600000003</v>
      </c>
      <c r="I84" s="380">
        <f t="shared" ref="I84:K84" si="9">I47+I15</f>
        <v>4975270.3599999994</v>
      </c>
      <c r="J84" s="380">
        <f t="shared" si="9"/>
        <v>1997950</v>
      </c>
      <c r="K84" s="381">
        <f t="shared" si="9"/>
        <v>1997950</v>
      </c>
      <c r="M84" s="51"/>
    </row>
    <row r="85" spans="2:13" ht="13.5" x14ac:dyDescent="0.25">
      <c r="D85" s="65"/>
      <c r="E85" s="66"/>
      <c r="F85" s="67"/>
      <c r="G85" s="67"/>
      <c r="H85" s="386"/>
      <c r="I85" s="387"/>
      <c r="J85" s="387"/>
      <c r="K85" s="388"/>
    </row>
    <row r="86" spans="2:13" ht="13.5" x14ac:dyDescent="0.25">
      <c r="D86" s="65"/>
      <c r="E86" s="66"/>
      <c r="F86" s="67"/>
      <c r="G86" s="67"/>
      <c r="H86" s="68"/>
      <c r="I86" s="68"/>
      <c r="J86" s="68"/>
      <c r="K86" s="68"/>
    </row>
    <row r="87" spans="2:13" s="74" customFormat="1" ht="18.75" x14ac:dyDescent="0.3">
      <c r="B87" s="28"/>
      <c r="C87" s="69"/>
      <c r="D87" s="69"/>
      <c r="E87" s="69"/>
      <c r="F87" s="70"/>
      <c r="G87" s="71"/>
      <c r="H87" s="72"/>
      <c r="I87" s="73"/>
    </row>
    <row r="88" spans="2:13" s="410" customFormat="1" ht="18.75" x14ac:dyDescent="0.3">
      <c r="B88" s="28" t="s">
        <v>495</v>
      </c>
      <c r="C88" s="28"/>
      <c r="D88" s="142"/>
      <c r="F88" s="447"/>
      <c r="G88" s="447"/>
      <c r="H88" s="447" t="s">
        <v>496</v>
      </c>
      <c r="I88" s="77"/>
      <c r="J88" s="77"/>
    </row>
    <row r="89" spans="2:13" x14ac:dyDescent="0.2">
      <c r="F89" s="75"/>
      <c r="G89" s="75"/>
      <c r="H89" s="76"/>
    </row>
    <row r="90" spans="2:13" x14ac:dyDescent="0.2">
      <c r="F90" s="75"/>
      <c r="G90" s="75"/>
      <c r="H90" s="78"/>
    </row>
    <row r="96" spans="2:13" s="74" customFormat="1" x14ac:dyDescent="0.2">
      <c r="H96" s="79"/>
    </row>
    <row r="97" spans="8:8" s="74" customFormat="1" x14ac:dyDescent="0.2">
      <c r="H97" s="79"/>
    </row>
    <row r="98" spans="8:8" s="74" customFormat="1" x14ac:dyDescent="0.2">
      <c r="H98" s="79"/>
    </row>
    <row r="99" spans="8:8" s="74" customFormat="1" x14ac:dyDescent="0.2">
      <c r="H99" s="79"/>
    </row>
    <row r="100" spans="8:8" s="74" customFormat="1" x14ac:dyDescent="0.2">
      <c r="H100" s="79"/>
    </row>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5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додаток_6</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2025-08-20T05:07:46Z</cp:lastPrinted>
  <dcterms:created xsi:type="dcterms:W3CDTF">2000-06-23T10:38:01Z</dcterms:created>
  <dcterms:modified xsi:type="dcterms:W3CDTF">2025-09-24T07:26:23Z</dcterms:modified>
</cp:coreProperties>
</file>