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ДОКУМЕНТИ - 2024\ВИКОНКОМ - 2026\8. ВИКОНКОМ ( 24.04.2026)\"/>
    </mc:Choice>
  </mc:AlternateContent>
  <bookViews>
    <workbookView xWindow="0" yWindow="0" windowWidth="28800" windowHeight="12330" activeTab="4"/>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1'!$A$1:$F$84</definedName>
    <definedName name="_xlnm.Print_Area" localSheetId="1">'Додаток 2'!$A$1:$F$37</definedName>
    <definedName name="_xlnm.Print_Area" localSheetId="2">'Додаток 3'!$A$1:$F$84</definedName>
    <definedName name="_xlnm.Print_Area" localSheetId="3">'Додаток 4'!$A$1:$F$40</definedName>
    <definedName name="_xlnm.Print_Area" localSheetId="4">'Додаток 5'!$A$1:$F$71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3" i="5" l="1"/>
  <c r="E63" i="5"/>
  <c r="E56" i="5"/>
  <c r="F54" i="5"/>
  <c r="E51" i="5"/>
  <c r="E46" i="5"/>
  <c r="E38" i="5"/>
  <c r="E42" i="5"/>
  <c r="E16" i="5"/>
  <c r="C16" i="5"/>
  <c r="E13" i="5"/>
  <c r="D60" i="5"/>
  <c r="C60" i="5"/>
  <c r="D56" i="5"/>
  <c r="C56" i="5"/>
  <c r="D51" i="5"/>
  <c r="C51" i="5"/>
  <c r="D48" i="5"/>
  <c r="C48" i="5"/>
  <c r="D46" i="5"/>
  <c r="C46" i="5"/>
  <c r="D42" i="5"/>
  <c r="C42" i="5"/>
  <c r="D38" i="5"/>
  <c r="C38" i="5"/>
  <c r="D34" i="5"/>
  <c r="C34" i="5"/>
  <c r="D16" i="5"/>
  <c r="D13" i="5"/>
  <c r="C13" i="5"/>
  <c r="F54" i="3"/>
  <c r="F74" i="3"/>
  <c r="F73" i="3"/>
  <c r="F72" i="3"/>
  <c r="D67" i="3"/>
  <c r="C67" i="3"/>
  <c r="F69" i="3"/>
  <c r="E60" i="3"/>
  <c r="D60" i="3"/>
  <c r="C60" i="3"/>
  <c r="F65" i="3"/>
  <c r="F62" i="3"/>
  <c r="E47" i="3"/>
  <c r="D47" i="3"/>
  <c r="C47" i="3"/>
  <c r="D46" i="3"/>
  <c r="C46" i="3"/>
  <c r="C42" i="3" s="1"/>
  <c r="E46" i="3"/>
  <c r="E42" i="3" s="1"/>
  <c r="F41" i="3"/>
  <c r="F17" i="3"/>
  <c r="F13" i="3"/>
  <c r="E13" i="3"/>
  <c r="D13" i="3"/>
  <c r="D11" i="3" s="1"/>
  <c r="C13" i="3"/>
  <c r="C11" i="3" s="1"/>
  <c r="E71" i="3"/>
  <c r="E66" i="3"/>
  <c r="E54" i="3"/>
  <c r="E33" i="3"/>
  <c r="E29" i="3"/>
  <c r="E76" i="3" s="1"/>
  <c r="F76" i="3" s="1"/>
  <c r="E15" i="3"/>
  <c r="E11" i="3"/>
  <c r="D71" i="3"/>
  <c r="C71" i="3"/>
  <c r="D66" i="3"/>
  <c r="C66" i="3"/>
  <c r="D54" i="3"/>
  <c r="C54" i="3"/>
  <c r="D42" i="3"/>
  <c r="D33" i="3"/>
  <c r="C33" i="3"/>
  <c r="D29" i="3"/>
  <c r="C29" i="3"/>
  <c r="D15" i="3"/>
  <c r="C15" i="3"/>
  <c r="F36" i="2"/>
  <c r="F35" i="2"/>
  <c r="E36" i="2"/>
  <c r="E35" i="2"/>
  <c r="D35" i="2"/>
  <c r="E30" i="2"/>
  <c r="C30" i="2"/>
  <c r="C36" i="2" s="1"/>
  <c r="C35" i="2"/>
  <c r="C18" i="2"/>
  <c r="F25" i="2"/>
  <c r="E25" i="2"/>
  <c r="D25" i="2"/>
  <c r="C25" i="2"/>
  <c r="F26" i="2"/>
  <c r="E18" i="2"/>
  <c r="F12" i="2"/>
  <c r="E15" i="2"/>
  <c r="E11" i="2"/>
  <c r="D30" i="2"/>
  <c r="E27" i="2"/>
  <c r="D27" i="2"/>
  <c r="C27" i="2"/>
  <c r="D18" i="2"/>
  <c r="D15" i="2"/>
  <c r="C15" i="2"/>
  <c r="D11" i="2"/>
  <c r="C11" i="2"/>
  <c r="C63" i="5" l="1"/>
  <c r="D63" i="5"/>
  <c r="F29" i="3"/>
  <c r="C76" i="3"/>
  <c r="D76" i="3"/>
  <c r="D36" i="2"/>
  <c r="F64" i="1" l="1"/>
  <c r="E64" i="1"/>
  <c r="D64" i="1"/>
  <c r="D78" i="1"/>
  <c r="C64" i="1"/>
  <c r="C78" i="1"/>
  <c r="F76" i="1"/>
  <c r="F75" i="1"/>
  <c r="F74" i="1"/>
  <c r="F73" i="1"/>
  <c r="F72" i="1"/>
  <c r="F71" i="1"/>
  <c r="F70" i="1"/>
  <c r="F69" i="1"/>
  <c r="F68" i="1"/>
  <c r="F67" i="1"/>
  <c r="F66" i="1"/>
  <c r="F65" i="1"/>
  <c r="E60" i="1"/>
  <c r="E57" i="1"/>
  <c r="E54" i="1"/>
  <c r="E49" i="1"/>
  <c r="E43" i="1"/>
  <c r="E38" i="1"/>
  <c r="E33" i="1"/>
  <c r="E28" i="1" l="1"/>
  <c r="E23" i="1"/>
  <c r="E18" i="1"/>
  <c r="F17" i="1"/>
  <c r="E16" i="1"/>
  <c r="E11" i="1"/>
  <c r="D60" i="1" l="1"/>
  <c r="C60" i="1"/>
  <c r="D57" i="1"/>
  <c r="C57" i="1"/>
  <c r="D54" i="1"/>
  <c r="C54" i="1"/>
  <c r="E53" i="1"/>
  <c r="D49" i="1"/>
  <c r="C49" i="1"/>
  <c r="D47" i="1"/>
  <c r="C47" i="1"/>
  <c r="E47" i="1" s="1"/>
  <c r="E77" i="1" s="1"/>
  <c r="D43" i="1"/>
  <c r="C43" i="1"/>
  <c r="E42" i="1"/>
  <c r="D38" i="1"/>
  <c r="C38" i="1"/>
  <c r="D33" i="1"/>
  <c r="C33" i="1"/>
  <c r="D28" i="1"/>
  <c r="C28" i="1"/>
  <c r="D23" i="1"/>
  <c r="C23" i="1"/>
  <c r="D18" i="1"/>
  <c r="C18" i="1"/>
  <c r="D16" i="1"/>
  <c r="C16" i="1"/>
  <c r="D11" i="1"/>
  <c r="C11" i="1"/>
  <c r="F77" i="1" l="1"/>
  <c r="E78" i="1"/>
  <c r="D77" i="1"/>
  <c r="C77" i="1"/>
  <c r="F78" i="1" l="1"/>
  <c r="F21" i="5" l="1"/>
  <c r="C33" i="4"/>
  <c r="F31" i="4"/>
  <c r="F30" i="4"/>
  <c r="F29" i="4"/>
  <c r="F50" i="3"/>
  <c r="F67" i="3" l="1"/>
  <c r="F66" i="3"/>
  <c r="F30" i="3"/>
  <c r="F16" i="5" l="1"/>
  <c r="E33" i="4"/>
  <c r="F32" i="3"/>
  <c r="F56" i="1" l="1"/>
  <c r="F51" i="1" l="1"/>
  <c r="F49" i="1"/>
  <c r="F49" i="3" l="1"/>
  <c r="F47" i="3"/>
  <c r="F25" i="3" l="1"/>
  <c r="F55" i="1"/>
  <c r="F54" i="1"/>
  <c r="F53" i="1"/>
  <c r="F52" i="1"/>
  <c r="F39" i="1"/>
  <c r="F30" i="5" l="1"/>
  <c r="F38" i="1" l="1"/>
  <c r="F14" i="1"/>
  <c r="F49" i="5" l="1"/>
  <c r="F51" i="5"/>
  <c r="F28" i="5"/>
  <c r="F24" i="5"/>
  <c r="D33" i="4" l="1"/>
  <c r="F28" i="4"/>
  <c r="F27" i="4"/>
  <c r="F26" i="4"/>
  <c r="F25" i="4"/>
  <c r="F24" i="4"/>
  <c r="F23" i="4"/>
  <c r="F22" i="4"/>
  <c r="F21" i="4"/>
  <c r="F20" i="4"/>
  <c r="F19" i="4"/>
  <c r="F18" i="4"/>
  <c r="F17" i="4"/>
  <c r="F16" i="4"/>
  <c r="F15" i="4"/>
  <c r="F14" i="4"/>
  <c r="F13" i="4"/>
  <c r="F12" i="4"/>
  <c r="F68" i="3"/>
  <c r="F63" i="3"/>
  <c r="F60" i="3"/>
  <c r="F59" i="3"/>
  <c r="F58" i="3"/>
  <c r="F57" i="3"/>
  <c r="F56" i="3"/>
  <c r="F55" i="3"/>
  <c r="F53" i="3"/>
  <c r="F52" i="3"/>
  <c r="F51" i="3"/>
  <c r="F46" i="3"/>
  <c r="F45" i="3"/>
  <c r="F44" i="3"/>
  <c r="F43" i="3"/>
  <c r="F42" i="3"/>
  <c r="F40" i="3"/>
  <c r="F37" i="3"/>
  <c r="F36" i="3"/>
  <c r="F35" i="3"/>
  <c r="F34" i="3"/>
  <c r="F33" i="3"/>
  <c r="F31" i="3"/>
  <c r="F28" i="3"/>
  <c r="F27" i="3"/>
  <c r="F24" i="3"/>
  <c r="F23" i="3"/>
  <c r="F22" i="3"/>
  <c r="F21" i="3"/>
  <c r="F20" i="3"/>
  <c r="F19" i="3"/>
  <c r="F18" i="3"/>
  <c r="F16" i="3"/>
  <c r="F15" i="3"/>
  <c r="F14" i="3"/>
  <c r="F12" i="3"/>
  <c r="F11" i="3"/>
  <c r="F11" i="2"/>
  <c r="F27" i="1"/>
  <c r="F71" i="3" l="1"/>
  <c r="F33" i="2"/>
  <c r="F33" i="4"/>
  <c r="D3" i="5"/>
  <c r="D2" i="5"/>
  <c r="C4" i="4"/>
  <c r="C3" i="4"/>
  <c r="D4" i="3"/>
  <c r="D3" i="3"/>
  <c r="D2" i="3"/>
  <c r="D4" i="2"/>
  <c r="D3" i="2"/>
  <c r="D2" i="2"/>
  <c r="F11" i="1"/>
  <c r="F12" i="1"/>
  <c r="F13" i="1"/>
  <c r="F15" i="1"/>
  <c r="F16"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7" i="1"/>
  <c r="F58" i="1"/>
  <c r="F59" i="1"/>
  <c r="F60" i="1"/>
  <c r="F61" i="1"/>
</calcChain>
</file>

<file path=xl/sharedStrings.xml><?xml version="1.0" encoding="utf-8"?>
<sst xmlns="http://schemas.openxmlformats.org/spreadsheetml/2006/main" count="445" uniqueCount="342">
  <si>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</si>
  <si>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</si>
  <si>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</si>
  <si>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</si>
  <si>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</si>
  <si>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</si>
  <si>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</si>
  <si>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</si>
  <si>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</si>
  <si>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</si>
  <si>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</si>
  <si>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</si>
  <si>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</si>
  <si>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</si>
  <si>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</si>
  <si>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</si>
  <si>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</si>
  <si>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</si>
  <si>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</si>
  <si>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</si>
  <si>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</si>
  <si>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</si>
  <si>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</si>
  <si>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</si>
  <si>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</si>
  <si>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</si>
  <si>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</si>
  <si>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</si>
  <si>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</si>
  <si>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</si>
  <si>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</si>
  <si>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</si>
  <si>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</si>
  <si>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</si>
  <si>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</si>
  <si>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</si>
  <si>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</si>
  <si>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</si>
  <si>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</si>
  <si>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</si>
  <si>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</si>
  <si>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</si>
  <si>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</si>
  <si>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</si>
  <si>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</si>
  <si>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</si>
  <si>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</si>
  <si>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</si>
  <si>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</si>
  <si>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</si>
  <si>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</si>
  <si>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</si>
  <si>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</si>
  <si>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</si>
  <si>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</si>
  <si>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</si>
  <si>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</si>
  <si>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</si>
  <si>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</si>
  <si>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</si>
  <si>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</si>
  <si>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</si>
  <si>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</si>
  <si>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</si>
  <si>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</si>
  <si>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</si>
  <si>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</si>
  <si>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</si>
  <si>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</si>
  <si>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</si>
  <si>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</si>
  <si>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</si>
  <si>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</si>
  <si>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</si>
  <si>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</si>
  <si>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</si>
  <si>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</si>
  <si>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</si>
  <si>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</si>
  <si>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</si>
  <si>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</si>
  <si>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</si>
  <si>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</si>
  <si>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</si>
  <si>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</si>
  <si>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</si>
  <si>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</si>
  <si>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</si>
  <si>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</si>
  <si>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</si>
  <si>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</si>
  <si>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</si>
  <si>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</si>
  <si>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</si>
  <si>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</si>
  <si>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</si>
  <si>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</si>
  <si>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</si>
  <si>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</si>
  <si>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</si>
  <si>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</si>
  <si>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</si>
  <si>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</si>
  <si>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</si>
  <si>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</si>
  <si>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</si>
  <si>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міської ради</t>
  </si>
  <si>
    <t>Додаток 3</t>
  </si>
  <si>
    <t>Аналіз виконання видатків загального фонду</t>
  </si>
  <si>
    <t>Додаток 2</t>
  </si>
  <si>
    <t>Код</t>
  </si>
  <si>
    <t>Показник</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</si>
  <si>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</si>
  <si>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</si>
  <si>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</si>
  <si>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</si>
  <si>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</si>
  <si>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</si>
  <si>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</si>
  <si>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</si>
  <si>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Інші заходи в галузі культури і мистецтва</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</si>
  <si>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</si>
  <si>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</si>
  <si>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Інша діяльність, пов`язана з експлуатацією об`єктів житлово-комунального господарства</t>
  </si>
  <si>
    <t>Організація благоустрою населених пунктів</t>
  </si>
  <si>
    <t>Здійснення заходів із землеустрою</t>
  </si>
  <si>
    <t>Утримання та розвиток автомобільних доріг та дорожньої інфраструктури за рахунок коштів місцевого бюджету</t>
  </si>
  <si>
    <t>Членські внески до асоціацій органів місцевого самоврядування</t>
  </si>
  <si>
    <t>Інші заходи, пов`язані з економічною діяльністю</t>
  </si>
  <si>
    <t>Заходи із запобігання та ліквідації надзвичайних ситуацій та наслідків стихійного лиха</t>
  </si>
  <si>
    <t>Заходи та роботи з мобілізаційної підготовки місцевого значення</t>
  </si>
  <si>
    <t>Заходи та роботи з територіальної оборони</t>
  </si>
  <si>
    <t>Субвенція з місцевого бюджету державному бюджету на виконання програм соціально-економічного розвитку регіонів</t>
  </si>
  <si>
    <t>Керівництво і управління у відповідній сфері у містах (місті Києві), селищах, селах, територіальних громадах</t>
  </si>
  <si>
    <t>Надання дошкільної освіти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</si>
  <si>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</si>
  <si>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</si>
  <si>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</si>
  <si>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Надання спеціалізованої освіти мистецькими школами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</si>
  <si>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</si>
  <si>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</si>
  <si>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</si>
  <si>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Багатопрофільна стаціонарна медична допомога населенню</t>
  </si>
  <si>
    <t>Стоматологічна допомога населенню</t>
  </si>
  <si>
    <t>Первинна медична допомога населенню, що надається центрами первинної медичної (медико-санітарної) допомоги</t>
  </si>
  <si>
    <t>Забезпечення діяльності бібліотек</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</si>
  <si>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</si>
  <si>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</si>
  <si>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</si>
  <si>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</si>
  <si>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Виконання окремих заходів з реалізації соціального проекту `Активні парки - локації здорової України`</t>
  </si>
  <si>
    <t>Фінансова підтримка на утримання місцевих осередків (рад) всеукраїнських об`єднань фізкультурно-спортивної спрямованості</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</si>
  <si>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</si>
  <si>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</si>
  <si>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</si>
  <si>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</si>
  <si>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</si>
  <si>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</si>
  <si>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</si>
  <si>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</si>
  <si>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</si>
  <si>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</si>
  <si>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</si>
  <si>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</si>
  <si>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</si>
  <si>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</si>
  <si>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</si>
  <si>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</si>
  <si>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</si>
  <si>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</si>
  <si>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</si>
  <si>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</si>
  <si>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</si>
  <si>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</si>
  <si>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</si>
  <si>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</si>
  <si>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</si>
  <si>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</si>
  <si>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</si>
  <si>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</si>
  <si>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</si>
  <si>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</si>
  <si>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</si>
  <si>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</si>
  <si>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</si>
  <si>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</si>
  <si>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</si>
  <si>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</si>
  <si>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</si>
  <si>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</si>
  <si>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Розроблення схем планування та забудови територій (містобудівної документації)</t>
  </si>
  <si>
    <t>Внески до статутного капіталу суб`єктів господарювання</t>
  </si>
  <si>
    <t>Природоохоронні заходи за рахунок цільових фондів</t>
  </si>
  <si>
    <t>Додаток 4</t>
  </si>
  <si>
    <t>Додаток 5</t>
  </si>
  <si>
    <t>Аналіз виконання видатків спеціального фонду</t>
  </si>
  <si>
    <t>грн</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</si>
  <si>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</si>
  <si>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</si>
  <si>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</si>
  <si>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</si>
  <si>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</si>
  <si>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</si>
  <si>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</si>
  <si>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</si>
  <si>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</si>
  <si>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</si>
  <si>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Організація та проведення громадських робіт</t>
  </si>
  <si>
    <t>Забезпечення діяльності музеїв і виставок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</si>
  <si>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</si>
  <si>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</si>
  <si>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</si>
  <si>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</si>
  <si>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</si>
  <si>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</si>
  <si>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</si>
  <si>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</si>
  <si>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</si>
  <si>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</si>
  <si>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</si>
  <si>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</si>
  <si>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</si>
  <si>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</si>
  <si>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</si>
  <si>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</si>
  <si>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</si>
  <si>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</si>
  <si>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t>
  </si>
  <si>
    <t>Субвенція з державного бюджету місцевим бюджетам на реалізацію проектів в рамках Програми відновлення України ІІІ</t>
  </si>
  <si>
    <t>Підтримка спорту вищих досягнень та організацій, які здійснюють фізкультурно-спортивну діяльність в регіоні</t>
  </si>
  <si>
    <t>Реалізація проектів у рамках Програми відновлення України ІІІ</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</si>
  <si>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t>
  </si>
  <si>
    <t>за І квартал 2026 року</t>
  </si>
  <si>
    <t>План на 2026 рік</t>
  </si>
  <si>
    <t>План на І квартал 2026 року</t>
  </si>
  <si>
    <t>Фактичне виконанння за І квартал 2026 року</t>
  </si>
  <si>
    <t>за І квартал 2026 року за програмною класифікацією видатків</t>
  </si>
  <si>
    <t>за І квартал 2026 року за економічною класифікацією видатків</t>
  </si>
  <si>
    <t xml:space="preserve">План на І квартал 2026 року </t>
  </si>
  <si>
    <t>Кошти від відчуження майна, що належить Автономній Республіці Крим та майна, що перебуває в комунальній власності</t>
  </si>
  <si>
    <t>Надходження коштів пайової участі у розвитку інфраструктури населеного пункту</t>
  </si>
  <si>
    <t>Реалізація програм допомоги і грантів Європейського Союзу, урядів іноземних держав, міжнародних організацій, донорських установ</t>
  </si>
  <si>
    <t>Забезпечення харчуванням учнів закладів загальної середньої освіти за рахунок субвенції з державного бюджету місцевим бюджетам</t>
  </si>
  <si>
    <t>Придбання обладнання і предметів довгострокового користування</t>
  </si>
  <si>
    <t>Капітальні трансферти підприємствам (установам, організаціям)</t>
  </si>
  <si>
    <t>Капітальні трансферти органам державного управління інших рівнів</t>
  </si>
  <si>
    <t>Підготовка та реалізація публічних інвестиційних проектів / програм публічних інвестицій за рахунок коштів місцевого бюджету в галузі соціального захисту та соціального забезпечення</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</si>
  <si>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</si>
  <si>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</si>
  <si>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</si>
  <si>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</si>
  <si>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</si>
  <si>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</si>
  <si>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</si>
  <si>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</si>
  <si>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</si>
  <si>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</si>
  <si>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14000000</t>
  </si>
  <si>
    <t>Внутрішні податки на товари та послуги</t>
  </si>
  <si>
    <t>18010000</t>
  </si>
  <si>
    <t>Податок на майно</t>
  </si>
  <si>
    <t>Земельний податок</t>
  </si>
  <si>
    <t xml:space="preserve">Транспортний податок </t>
  </si>
  <si>
    <t>Туристичний збір</t>
  </si>
  <si>
    <t>18050000</t>
  </si>
  <si>
    <t>Єдиний податок</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</si>
  <si>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</si>
  <si>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t>
  </si>
  <si>
    <t>21080000</t>
  </si>
  <si>
    <t>22010000</t>
  </si>
  <si>
    <t>Плата за надання адміністративних послуг</t>
  </si>
  <si>
    <t>22090000</t>
  </si>
  <si>
    <t>Державне мито</t>
  </si>
  <si>
    <t>24060000</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</si>
  <si>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</si>
  <si>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Надходження коштів від Державного фонду дорогоцінних металів і дорогоцінного каміння</t>
  </si>
  <si>
    <t>40000000</t>
  </si>
  <si>
    <t>Офіційні трансферти</t>
  </si>
  <si>
    <t>Субвенція з державного бюджету місцевим бюджетам на забезпечення харчуваннямучнів закладів загальної середньої освіти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</si>
  <si>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t>
  </si>
  <si>
    <t>19010000</t>
  </si>
  <si>
    <t>Екологічний податок</t>
  </si>
  <si>
    <t>25000000</t>
  </si>
  <si>
    <t>Власні надходження бюджетних установ</t>
  </si>
  <si>
    <t>33000000</t>
  </si>
  <si>
    <t>Кошти від продажу землі</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</si>
  <si>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</si>
  <si>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Кошти від продажу основного капіталу</t>
  </si>
  <si>
    <t>0100</t>
  </si>
  <si>
    <t>Державне управління</t>
  </si>
  <si>
    <t>0150</t>
  </si>
  <si>
    <t>0160</t>
  </si>
  <si>
    <t>0180</t>
  </si>
  <si>
    <t>1000</t>
  </si>
  <si>
    <t>Освіта</t>
  </si>
  <si>
    <t>1200</t>
  </si>
  <si>
    <t>1291</t>
  </si>
  <si>
    <t>1600</t>
  </si>
  <si>
    <t>1702</t>
  </si>
  <si>
    <t>2000</t>
  </si>
  <si>
    <t>Охорона здоров`я</t>
  </si>
  <si>
    <t>Соціальний захист та соціальне забезпечення</t>
  </si>
  <si>
    <t>3112</t>
  </si>
  <si>
    <t>Культура i мистецтво</t>
  </si>
  <si>
    <t>Фiзична культура i спорт</t>
  </si>
  <si>
    <t>Розвиток здібностей у дітей та молоді з фізичної культури та спорту комунальними дитячо- юнацькими спортивними школами</t>
  </si>
  <si>
    <t>5062</t>
  </si>
  <si>
    <t>6000</t>
  </si>
  <si>
    <t>Житлово-комунальне господарство</t>
  </si>
  <si>
    <t>6071</t>
  </si>
  <si>
    <t>7000</t>
  </si>
  <si>
    <t>Економічна діяльність</t>
  </si>
  <si>
    <t>Інша діяльність</t>
  </si>
  <si>
    <t>Міжбюджетні трансферти</t>
  </si>
  <si>
    <t>Забезпечення молодіжними центрами соціального становлення та розвитку молоді та інші заходи у сфері молодіжної політики</t>
  </si>
  <si>
    <t>3133</t>
  </si>
  <si>
    <t>1080</t>
  </si>
  <si>
    <t>1183</t>
  </si>
  <si>
    <t>1184</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</si>
  <si>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</si>
  <si>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</si>
  <si>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1261</t>
  </si>
  <si>
    <t>1274</t>
  </si>
  <si>
    <t>1292</t>
  </si>
  <si>
    <t>1300</t>
  </si>
  <si>
    <t>1403</t>
  </si>
  <si>
    <t>1501</t>
  </si>
  <si>
    <t>2010</t>
  </si>
  <si>
    <t>2170</t>
  </si>
  <si>
    <t>3210</t>
  </si>
  <si>
    <t>4040</t>
  </si>
  <si>
    <t>6091</t>
  </si>
  <si>
    <t>7130</t>
  </si>
  <si>
    <t>7367</t>
  </si>
  <si>
    <t>8240</t>
  </si>
  <si>
    <t>1251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</si>
  <si>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t>
  </si>
  <si>
    <t>3250</t>
  </si>
  <si>
    <t xml:space="preserve">Керуюча справами виконкому </t>
  </si>
  <si>
    <t>Валентина КАПІТУЛА</t>
  </si>
  <si>
    <t>від 24 квітня 2026 року № 102</t>
  </si>
  <si>
    <t>до рішення виконавчого комітету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</si>
</sst>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family val="2"/>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6" tint="0.79998168889431442"/>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3F3F3F"/>
      </left>
      <right style="medium">
        <color indexed="64"/>
      </right>
      <top style="medium">
        <color indexed="64"/>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style="medium">
        <color indexed="64"/>
      </right>
      <top style="thin">
        <color rgb="FF3F3F3F"/>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s>
  <cellStyleXfs count="15">
    <xf numFmtId="0" fontId="0" fillId="0" borderId="0"/>
    <xf numFmtId="0" fontId="8" fillId="0" borderId="0"/>
    <xf numFmtId="0" fontId="7" fillId="0" borderId="0"/>
    <xf numFmtId="0" fontId="7" fillId="0" borderId="0"/>
    <xf numFmtId="0" fontId="7" fillId="0" borderId="0"/>
    <xf numFmtId="0" fontId="9" fillId="0" borderId="0"/>
    <xf numFmtId="0" fontId="8" fillId="0" borderId="0"/>
    <xf numFmtId="0" fontId="8" fillId="0" borderId="0"/>
    <xf numFmtId="0" fontId="6" fillId="0" borderId="0"/>
    <xf numFmtId="0" fontId="5" fillId="0" borderId="0"/>
    <xf numFmtId="0" fontId="4" fillId="0" borderId="0"/>
    <xf numFmtId="0" fontId="3" fillId="0" borderId="0"/>
    <xf numFmtId="0" fontId="2" fillId="3" borderId="0" applyNumberFormat="0" applyBorder="0" applyAlignment="0" applyProtection="0"/>
    <xf numFmtId="0" fontId="2" fillId="0" borderId="0"/>
    <xf numFmtId="0" fontId="1" fillId="0" borderId="0"/>
  </cellStyleXfs>
  <cellXfs count="148">
    <xf numFmtId="0" fontId="0" fillId="0" borderId="0" xfId="0"/>
    <xf numFmtId="0" fontId="12" fillId="0" borderId="0" xfId="0" applyFont="1" applyAlignment="1">
      <alignment horizontal="center"/>
    </xf>
    <xf numFmtId="0" fontId="10" fillId="0" borderId="0" xfId="0" applyFont="1"/>
    <xf numFmtId="4" fontId="10"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4" fontId="13" fillId="0" borderId="0" xfId="0" applyNumberFormat="1" applyFont="1"/>
    <xf numFmtId="0" fontId="17" fillId="0" borderId="0" xfId="0" applyFont="1" applyAlignment="1">
      <alignment horizontal="center"/>
    </xf>
    <xf numFmtId="0" fontId="10" fillId="0" borderId="0" xfId="0" applyFont="1" applyAlignment="1">
      <alignment horizontal="center"/>
    </xf>
    <xf numFmtId="0" fontId="10" fillId="0" borderId="0" xfId="0" applyFont="1" applyAlignment="1">
      <alignment wrapText="1"/>
    </xf>
    <xf numFmtId="0" fontId="11" fillId="0" borderId="0" xfId="0" applyFont="1" applyAlignment="1">
      <alignment horizontal="center" wrapText="1"/>
    </xf>
    <xf numFmtId="4" fontId="10" fillId="0" borderId="0" xfId="0" applyNumberFormat="1" applyFont="1" applyAlignment="1">
      <alignment horizontal="right"/>
    </xf>
    <xf numFmtId="4" fontId="10" fillId="0" borderId="0" xfId="0" applyNumberFormat="1" applyFont="1" applyAlignment="1">
      <alignment horizontal="left"/>
    </xf>
    <xf numFmtId="0" fontId="15" fillId="0" borderId="0" xfId="7" applyFont="1" applyAlignment="1">
      <alignment horizontal="center"/>
    </xf>
    <xf numFmtId="0" fontId="14" fillId="0" borderId="1" xfId="7" applyFont="1" applyBorder="1" applyAlignment="1">
      <alignment vertical="center" wrapText="1"/>
    </xf>
    <xf numFmtId="4" fontId="14" fillId="0" borderId="1" xfId="7" applyNumberFormat="1" applyFont="1" applyBorder="1" applyAlignment="1">
      <alignment vertical="center"/>
    </xf>
    <xf numFmtId="4" fontId="14" fillId="0" borderId="0" xfId="7" applyNumberFormat="1" applyFont="1" applyAlignment="1">
      <alignment vertical="center"/>
    </xf>
    <xf numFmtId="0" fontId="15" fillId="0" borderId="6" xfId="7" applyFont="1" applyBorder="1" applyAlignment="1">
      <alignment horizontal="center" vertical="center"/>
    </xf>
    <xf numFmtId="0" fontId="15" fillId="0" borderId="7" xfId="7" applyFont="1" applyBorder="1" applyAlignment="1">
      <alignment vertical="center" wrapText="1"/>
    </xf>
    <xf numFmtId="4" fontId="15" fillId="0" borderId="7" xfId="7" applyNumberFormat="1" applyFont="1" applyBorder="1" applyAlignment="1">
      <alignment vertical="center"/>
    </xf>
    <xf numFmtId="4" fontId="15" fillId="2" borderId="5" xfId="7" applyNumberFormat="1" applyFont="1" applyFill="1" applyBorder="1" applyAlignment="1">
      <alignment vertical="center"/>
    </xf>
    <xf numFmtId="0" fontId="14" fillId="0" borderId="3" xfId="7" applyFont="1" applyBorder="1" applyAlignment="1">
      <alignment horizontal="center" vertical="center"/>
    </xf>
    <xf numFmtId="0" fontId="10" fillId="0" borderId="0" xfId="0" applyFont="1" applyAlignment="1">
      <alignment horizontal="left" indent="3"/>
    </xf>
    <xf numFmtId="0" fontId="18" fillId="0" borderId="6" xfId="0" applyFont="1" applyBorder="1" applyAlignment="1">
      <alignment horizontal="center" vertical="center"/>
    </xf>
    <xf numFmtId="0" fontId="18" fillId="0" borderId="7" xfId="0" applyFont="1" applyBorder="1" applyAlignment="1">
      <alignment horizontal="center" vertical="center" wrapText="1"/>
    </xf>
    <xf numFmtId="4" fontId="18" fillId="0" borderId="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0" fontId="19" fillId="0" borderId="0" xfId="0" applyFont="1"/>
    <xf numFmtId="0" fontId="18" fillId="0" borderId="0" xfId="0" applyFont="1"/>
    <xf numFmtId="0" fontId="18" fillId="0" borderId="0" xfId="0" applyFont="1" applyAlignment="1">
      <alignment wrapText="1"/>
    </xf>
    <xf numFmtId="4" fontId="18" fillId="0" borderId="0" xfId="0" applyNumberFormat="1" applyFont="1"/>
    <xf numFmtId="0" fontId="18" fillId="0" borderId="0" xfId="0" applyFont="1" applyAlignment="1">
      <alignment horizontal="left"/>
    </xf>
    <xf numFmtId="0" fontId="21" fillId="0" borderId="6"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8" xfId="7" applyFont="1" applyBorder="1" applyAlignment="1">
      <alignment horizontal="center" vertical="center" wrapText="1"/>
    </xf>
    <xf numFmtId="49" fontId="14" fillId="0" borderId="3" xfId="7" applyNumberFormat="1" applyFont="1" applyBorder="1" applyAlignment="1">
      <alignment horizontal="center" vertical="center"/>
    </xf>
    <xf numFmtId="4" fontId="20" fillId="0" borderId="0" xfId="7" applyNumberFormat="1" applyFont="1" applyAlignment="1">
      <alignment vertical="center"/>
    </xf>
    <xf numFmtId="0" fontId="10" fillId="0" borderId="3" xfId="0" applyFont="1" applyBorder="1" applyAlignment="1">
      <alignment horizontal="center" vertical="center"/>
    </xf>
    <xf numFmtId="0" fontId="10" fillId="0" borderId="1" xfId="0" applyFont="1" applyBorder="1" applyAlignment="1">
      <alignment vertical="center" wrapText="1"/>
    </xf>
    <xf numFmtId="4" fontId="10" fillId="0" borderId="1" xfId="0" applyNumberFormat="1" applyFont="1" applyBorder="1" applyAlignment="1">
      <alignment vertical="center"/>
    </xf>
    <xf numFmtId="0" fontId="10" fillId="0" borderId="9" xfId="0" applyFont="1" applyBorder="1" applyAlignment="1">
      <alignment horizontal="center" vertical="center"/>
    </xf>
    <xf numFmtId="0" fontId="10" fillId="0" borderId="2" xfId="0" applyFont="1" applyBorder="1" applyAlignment="1">
      <alignment vertical="center" wrapText="1"/>
    </xf>
    <xf numFmtId="0" fontId="10" fillId="0" borderId="6" xfId="0" applyFont="1" applyBorder="1" applyAlignment="1">
      <alignment horizontal="center" vertical="center"/>
    </xf>
    <xf numFmtId="0" fontId="10" fillId="0" borderId="16" xfId="0" applyFont="1" applyBorder="1" applyAlignment="1">
      <alignment horizontal="center" vertical="center"/>
    </xf>
    <xf numFmtId="4" fontId="10" fillId="0" borderId="2" xfId="0" applyNumberFormat="1" applyFont="1" applyBorder="1" applyAlignment="1">
      <alignment vertical="center"/>
    </xf>
    <xf numFmtId="0" fontId="10" fillId="0" borderId="15" xfId="0" applyFont="1" applyBorder="1" applyAlignment="1">
      <alignment vertical="center" wrapText="1"/>
    </xf>
    <xf numFmtId="4" fontId="10" fillId="0" borderId="15" xfId="0" applyNumberFormat="1" applyFont="1" applyBorder="1" applyAlignment="1">
      <alignment vertical="center"/>
    </xf>
    <xf numFmtId="0" fontId="10" fillId="0" borderId="14" xfId="0" applyFont="1" applyBorder="1" applyAlignment="1">
      <alignment horizontal="center" vertical="center"/>
    </xf>
    <xf numFmtId="0" fontId="14" fillId="0" borderId="11" xfId="7" applyFont="1" applyBorder="1" applyAlignment="1">
      <alignment horizontal="center" vertical="center"/>
    </xf>
    <xf numFmtId="0" fontId="14" fillId="0" borderId="12" xfId="7" applyFont="1" applyBorder="1" applyAlignment="1">
      <alignment vertical="center" wrapText="1"/>
    </xf>
    <xf numFmtId="4" fontId="14" fillId="0" borderId="12" xfId="7" applyNumberFormat="1" applyFont="1" applyBorder="1" applyAlignment="1">
      <alignment vertical="center"/>
    </xf>
    <xf numFmtId="4" fontId="15" fillId="2" borderId="13" xfId="7" applyNumberFormat="1" applyFont="1" applyFill="1" applyBorder="1" applyAlignment="1">
      <alignment vertical="center"/>
    </xf>
    <xf numFmtId="4" fontId="15" fillId="2" borderId="4" xfId="7" applyNumberFormat="1" applyFont="1" applyFill="1" applyBorder="1" applyAlignment="1">
      <alignment vertical="center"/>
    </xf>
    <xf numFmtId="0" fontId="14" fillId="0" borderId="9" xfId="7" applyFont="1" applyBorder="1" applyAlignment="1">
      <alignment horizontal="center" vertical="center"/>
    </xf>
    <xf numFmtId="0" fontId="14" fillId="0" borderId="2" xfId="7" applyFont="1" applyBorder="1" applyAlignment="1">
      <alignment vertical="center" wrapText="1"/>
    </xf>
    <xf numFmtId="4" fontId="14" fillId="0" borderId="2" xfId="7" applyNumberFormat="1" applyFont="1" applyBorder="1" applyAlignment="1">
      <alignment vertical="center"/>
    </xf>
    <xf numFmtId="4" fontId="15" fillId="2" borderId="8" xfId="7" applyNumberFormat="1" applyFont="1" applyFill="1" applyBorder="1" applyAlignment="1">
      <alignment vertical="center"/>
    </xf>
    <xf numFmtId="0" fontId="18" fillId="0" borderId="3" xfId="13" applyFont="1" applyBorder="1" applyAlignment="1">
      <alignment horizontal="center" vertical="center"/>
    </xf>
    <xf numFmtId="0" fontId="16" fillId="0" borderId="1" xfId="13" applyFont="1" applyBorder="1" applyAlignment="1">
      <alignment vertical="center" wrapText="1"/>
    </xf>
    <xf numFmtId="0" fontId="16" fillId="0" borderId="1" xfId="0" applyFont="1" applyBorder="1" applyAlignment="1">
      <alignment vertical="center" wrapText="1"/>
    </xf>
    <xf numFmtId="0" fontId="18" fillId="0" borderId="3" xfId="0" applyFont="1" applyBorder="1" applyAlignment="1">
      <alignment horizontal="center" vertical="center"/>
    </xf>
    <xf numFmtId="0" fontId="16" fillId="0" borderId="1" xfId="13" applyFont="1" applyBorder="1" applyAlignment="1">
      <alignment horizontal="left" vertical="center" wrapText="1"/>
    </xf>
    <xf numFmtId="0" fontId="16" fillId="0" borderId="3" xfId="13" applyFont="1" applyBorder="1" applyAlignment="1">
      <alignment horizontal="center" vertical="center"/>
    </xf>
    <xf numFmtId="4" fontId="18" fillId="0" borderId="1" xfId="0" applyNumberFormat="1" applyFont="1" applyBorder="1" applyAlignment="1">
      <alignment vertical="center"/>
    </xf>
    <xf numFmtId="0" fontId="16" fillId="0" borderId="7" xfId="0" applyFont="1" applyBorder="1" applyAlignment="1">
      <alignment vertical="center" wrapText="1"/>
    </xf>
    <xf numFmtId="4" fontId="18" fillId="0" borderId="7" xfId="0" applyNumberFormat="1" applyFont="1" applyBorder="1" applyAlignment="1">
      <alignment vertical="center"/>
    </xf>
    <xf numFmtId="0" fontId="10" fillId="0" borderId="20" xfId="0" applyFont="1" applyBorder="1" applyAlignment="1">
      <alignment horizontal="center" vertical="center"/>
    </xf>
    <xf numFmtId="0" fontId="16" fillId="0" borderId="21" xfId="0" applyFont="1" applyBorder="1" applyAlignment="1">
      <alignment vertical="center" wrapText="1"/>
    </xf>
    <xf numFmtId="4" fontId="18" fillId="0" borderId="21" xfId="0" applyNumberFormat="1" applyFont="1" applyBorder="1" applyAlignment="1">
      <alignment vertical="center"/>
    </xf>
    <xf numFmtId="4" fontId="10" fillId="3" borderId="1" xfId="12" applyNumberFormat="1" applyFont="1" applyBorder="1" applyAlignment="1">
      <alignment vertical="center"/>
    </xf>
    <xf numFmtId="4" fontId="10" fillId="3" borderId="2" xfId="12" applyNumberFormat="1" applyFont="1" applyBorder="1" applyAlignment="1">
      <alignment vertical="center"/>
    </xf>
    <xf numFmtId="4" fontId="19" fillId="3" borderId="4" xfId="12" applyNumberFormat="1" applyFont="1" applyBorder="1"/>
    <xf numFmtId="4" fontId="18" fillId="3" borderId="1" xfId="12" applyNumberFormat="1" applyFont="1" applyBorder="1" applyAlignment="1">
      <alignment vertical="center"/>
    </xf>
    <xf numFmtId="4" fontId="11" fillId="3" borderId="1" xfId="12" applyNumberFormat="1" applyFont="1" applyBorder="1" applyAlignment="1">
      <alignment vertical="center"/>
    </xf>
    <xf numFmtId="4" fontId="18" fillId="3" borderId="22" xfId="12" applyNumberFormat="1" applyFont="1" applyBorder="1" applyAlignment="1">
      <alignment vertical="center"/>
    </xf>
    <xf numFmtId="4" fontId="18" fillId="3" borderId="4" xfId="12" applyNumberFormat="1" applyFont="1" applyBorder="1"/>
    <xf numFmtId="4" fontId="18" fillId="0" borderId="19" xfId="0" applyNumberFormat="1" applyFont="1" applyBorder="1" applyAlignment="1">
      <alignment vertical="center"/>
    </xf>
    <xf numFmtId="4" fontId="18" fillId="3" borderId="18" xfId="12" applyNumberFormat="1" applyFont="1" applyBorder="1" applyAlignment="1">
      <alignment vertical="center"/>
    </xf>
    <xf numFmtId="0" fontId="18" fillId="0" borderId="11" xfId="13" applyFont="1" applyBorder="1" applyAlignment="1">
      <alignment horizontal="center" vertical="center"/>
    </xf>
    <xf numFmtId="0" fontId="16" fillId="0" borderId="12" xfId="13" applyFont="1" applyBorder="1" applyAlignment="1">
      <alignment vertical="center" wrapText="1"/>
    </xf>
    <xf numFmtId="4" fontId="18" fillId="0" borderId="12" xfId="0" applyNumberFormat="1" applyFont="1" applyBorder="1" applyAlignment="1">
      <alignment vertical="center"/>
    </xf>
    <xf numFmtId="4" fontId="18" fillId="3" borderId="12" xfId="12" applyNumberFormat="1" applyFont="1" applyBorder="1" applyAlignment="1">
      <alignment vertical="center"/>
    </xf>
    <xf numFmtId="4" fontId="18" fillId="3" borderId="23" xfId="12" applyNumberFormat="1" applyFont="1" applyBorder="1" applyAlignment="1">
      <alignment vertical="center"/>
    </xf>
    <xf numFmtId="4" fontId="10" fillId="3" borderId="24" xfId="12" applyNumberFormat="1" applyFont="1" applyBorder="1" applyAlignment="1">
      <alignment vertical="center"/>
    </xf>
    <xf numFmtId="4" fontId="18" fillId="3" borderId="24" xfId="12" applyNumberFormat="1" applyFont="1" applyBorder="1" applyAlignment="1">
      <alignment vertical="center"/>
    </xf>
    <xf numFmtId="4" fontId="19" fillId="3" borderId="24" xfId="12" applyNumberFormat="1" applyFont="1" applyBorder="1" applyAlignment="1">
      <alignment vertical="center"/>
    </xf>
    <xf numFmtId="4" fontId="10" fillId="3" borderId="15" xfId="12" applyNumberFormat="1" applyFont="1" applyBorder="1" applyAlignment="1">
      <alignment vertical="center"/>
    </xf>
    <xf numFmtId="4" fontId="10" fillId="3" borderId="25" xfId="12" applyNumberFormat="1" applyFont="1" applyBorder="1" applyAlignment="1">
      <alignment vertical="center"/>
    </xf>
    <xf numFmtId="4" fontId="19" fillId="0" borderId="0" xfId="0" applyNumberFormat="1" applyFont="1"/>
    <xf numFmtId="0" fontId="16" fillId="0" borderId="17" xfId="0" applyFont="1" applyBorder="1" applyAlignment="1">
      <alignment vertical="center" wrapText="1"/>
    </xf>
    <xf numFmtId="4" fontId="18" fillId="0" borderId="26" xfId="0" applyNumberFormat="1" applyFont="1" applyBorder="1" applyAlignment="1">
      <alignment vertical="center"/>
    </xf>
    <xf numFmtId="4" fontId="18" fillId="0" borderId="18" xfId="0" applyNumberFormat="1" applyFont="1" applyBorder="1" applyAlignment="1">
      <alignment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wrapText="1"/>
    </xf>
    <xf numFmtId="4" fontId="18" fillId="0" borderId="21"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0" fontId="16" fillId="0" borderId="19" xfId="0" applyFont="1" applyBorder="1" applyAlignment="1">
      <alignment vertical="center" wrapText="1"/>
    </xf>
    <xf numFmtId="4" fontId="10" fillId="3" borderId="4" xfId="12" applyNumberFormat="1" applyFont="1" applyBorder="1" applyAlignment="1">
      <alignment vertical="center"/>
    </xf>
    <xf numFmtId="0" fontId="10" fillId="3" borderId="10" xfId="12" applyFont="1" applyBorder="1"/>
    <xf numFmtId="4" fontId="18" fillId="3" borderId="13" xfId="12" applyNumberFormat="1" applyFont="1" applyBorder="1" applyAlignment="1">
      <alignment vertical="center"/>
    </xf>
    <xf numFmtId="4" fontId="18" fillId="3" borderId="4" xfId="12" applyNumberFormat="1" applyFont="1" applyBorder="1" applyAlignment="1">
      <alignment vertical="center"/>
    </xf>
    <xf numFmtId="2" fontId="18" fillId="3" borderId="8" xfId="12" applyNumberFormat="1" applyFont="1" applyBorder="1"/>
    <xf numFmtId="49" fontId="21" fillId="0" borderId="27" xfId="7" applyNumberFormat="1" applyFont="1" applyBorder="1" applyAlignment="1">
      <alignment horizontal="center" vertical="center" wrapText="1"/>
    </xf>
    <xf numFmtId="0" fontId="21" fillId="0" borderId="28" xfId="7" applyFont="1" applyBorder="1" applyAlignment="1">
      <alignment horizontal="center" vertical="center" wrapText="1"/>
    </xf>
    <xf numFmtId="4" fontId="21" fillId="0" borderId="28" xfId="7" applyNumberFormat="1" applyFont="1" applyBorder="1" applyAlignment="1">
      <alignment horizontal="right" vertical="center" wrapText="1"/>
    </xf>
    <xf numFmtId="4" fontId="14" fillId="0" borderId="1" xfId="7" applyNumberFormat="1" applyFont="1" applyBorder="1" applyAlignment="1">
      <alignment horizontal="right" vertical="center"/>
    </xf>
    <xf numFmtId="49" fontId="10" fillId="0" borderId="29" xfId="0" applyNumberFormat="1" applyFont="1" applyBorder="1" applyAlignment="1">
      <alignment horizontal="center" vertical="center"/>
    </xf>
    <xf numFmtId="0" fontId="14" fillId="0" borderId="2" xfId="7" applyFont="1" applyBorder="1" applyAlignment="1">
      <alignment horizontal="left" vertical="center" wrapText="1"/>
    </xf>
    <xf numFmtId="49" fontId="10" fillId="0" borderId="3" xfId="0" applyNumberFormat="1" applyFont="1" applyBorder="1" applyAlignment="1">
      <alignment horizontal="center" vertical="center"/>
    </xf>
    <xf numFmtId="0" fontId="14" fillId="0" borderId="1" xfId="7" applyFont="1" applyBorder="1" applyAlignment="1">
      <alignment horizontal="left" vertical="center" wrapText="1"/>
    </xf>
    <xf numFmtId="4" fontId="14" fillId="0" borderId="2" xfId="7" applyNumberFormat="1" applyFont="1" applyBorder="1" applyAlignment="1">
      <alignment horizontal="right" vertical="center"/>
    </xf>
    <xf numFmtId="49" fontId="21" fillId="0" borderId="3" xfId="7" applyNumberFormat="1" applyFont="1" applyBorder="1" applyAlignment="1">
      <alignment horizontal="center" vertical="center" wrapText="1"/>
    </xf>
    <xf numFmtId="0" fontId="21" fillId="0" borderId="1" xfId="7" applyFont="1" applyBorder="1" applyAlignment="1">
      <alignment horizontal="center" vertical="center" wrapText="1"/>
    </xf>
    <xf numFmtId="4" fontId="21" fillId="0" borderId="1" xfId="7" applyNumberFormat="1" applyFont="1" applyBorder="1" applyAlignment="1">
      <alignment horizontal="right" vertical="center" wrapText="1"/>
    </xf>
    <xf numFmtId="49" fontId="14" fillId="0" borderId="9" xfId="7" applyNumberFormat="1" applyFont="1" applyBorder="1" applyAlignment="1">
      <alignment horizontal="center" vertical="center"/>
    </xf>
    <xf numFmtId="49" fontId="21" fillId="0" borderId="6" xfId="7" applyNumberFormat="1" applyFont="1" applyBorder="1" applyAlignment="1">
      <alignment horizontal="center" vertical="center" wrapText="1"/>
    </xf>
    <xf numFmtId="0" fontId="22" fillId="0" borderId="7" xfId="7" applyFont="1" applyBorder="1" applyAlignment="1">
      <alignment horizontal="center" vertical="center" wrapText="1"/>
    </xf>
    <xf numFmtId="4" fontId="21" fillId="0" borderId="7" xfId="7" applyNumberFormat="1" applyFont="1" applyBorder="1" applyAlignment="1">
      <alignment horizontal="right" vertical="center" wrapText="1"/>
    </xf>
    <xf numFmtId="0" fontId="10" fillId="0" borderId="1" xfId="0" applyFont="1" applyBorder="1"/>
    <xf numFmtId="49" fontId="21" fillId="0" borderId="20" xfId="7" applyNumberFormat="1" applyFont="1" applyBorder="1" applyAlignment="1">
      <alignment horizontal="center" vertical="center" wrapText="1"/>
    </xf>
    <xf numFmtId="0" fontId="21" fillId="0" borderId="21" xfId="7" applyFont="1" applyBorder="1" applyAlignment="1">
      <alignment horizontal="center" vertical="center" wrapText="1"/>
    </xf>
    <xf numFmtId="4" fontId="21" fillId="0" borderId="21" xfId="7" applyNumberFormat="1" applyFont="1" applyBorder="1" applyAlignment="1">
      <alignment horizontal="right" vertical="center" wrapText="1"/>
    </xf>
    <xf numFmtId="4" fontId="21" fillId="0" borderId="12" xfId="7" applyNumberFormat="1" applyFont="1" applyBorder="1" applyAlignment="1">
      <alignment vertical="center"/>
    </xf>
    <xf numFmtId="0" fontId="10" fillId="0" borderId="4" xfId="0" applyFont="1" applyBorder="1"/>
    <xf numFmtId="0" fontId="10" fillId="0" borderId="2" xfId="0" applyFont="1" applyBorder="1"/>
    <xf numFmtId="0" fontId="10" fillId="0" borderId="10" xfId="0" applyFont="1" applyBorder="1"/>
    <xf numFmtId="2" fontId="18" fillId="0" borderId="8" xfId="0" applyNumberFormat="1" applyFont="1" applyBorder="1"/>
    <xf numFmtId="4" fontId="10" fillId="3" borderId="5" xfId="12" applyNumberFormat="1" applyFont="1" applyBorder="1" applyAlignment="1">
      <alignment vertical="center"/>
    </xf>
    <xf numFmtId="4" fontId="10" fillId="3" borderId="10" xfId="12" applyNumberFormat="1" applyFont="1" applyBorder="1" applyAlignment="1">
      <alignment vertical="center"/>
    </xf>
    <xf numFmtId="4" fontId="18" fillId="3" borderId="5" xfId="12" applyNumberFormat="1" applyFont="1" applyBorder="1" applyAlignment="1">
      <alignment vertical="center"/>
    </xf>
    <xf numFmtId="0" fontId="21" fillId="0" borderId="15" xfId="7" applyFont="1" applyBorder="1" applyAlignment="1">
      <alignment horizontal="center" vertical="center" wrapText="1"/>
    </xf>
    <xf numFmtId="4" fontId="21" fillId="0" borderId="15" xfId="7" applyNumberFormat="1" applyFont="1" applyBorder="1" applyAlignment="1">
      <alignment horizontal="right" vertical="center" wrapText="1"/>
    </xf>
    <xf numFmtId="49" fontId="21" fillId="0" borderId="11" xfId="7" applyNumberFormat="1" applyFont="1" applyBorder="1" applyAlignment="1">
      <alignment horizontal="center" vertical="center" wrapText="1"/>
    </xf>
    <xf numFmtId="0" fontId="21" fillId="0" borderId="12" xfId="7" applyFont="1" applyBorder="1" applyAlignment="1">
      <alignment horizontal="center" vertical="center" wrapText="1"/>
    </xf>
    <xf numFmtId="4" fontId="21" fillId="0" borderId="12" xfId="7" applyNumberFormat="1" applyFont="1" applyBorder="1" applyAlignment="1">
      <alignment horizontal="right" vertical="center" wrapText="1"/>
    </xf>
    <xf numFmtId="49" fontId="21" fillId="0" borderId="14" xfId="7" applyNumberFormat="1" applyFont="1" applyBorder="1" applyAlignment="1">
      <alignment horizontal="center" vertical="center" wrapText="1"/>
    </xf>
    <xf numFmtId="2" fontId="10" fillId="0" borderId="4" xfId="0" applyNumberFormat="1" applyFont="1" applyBorder="1"/>
    <xf numFmtId="0" fontId="21" fillId="0" borderId="20" xfId="7" applyFont="1" applyBorder="1" applyAlignment="1">
      <alignment horizontal="center" vertical="center" wrapText="1"/>
    </xf>
    <xf numFmtId="0" fontId="21" fillId="0" borderId="22" xfId="7" applyFont="1" applyBorder="1" applyAlignment="1">
      <alignment horizontal="center" vertical="center" wrapText="1"/>
    </xf>
    <xf numFmtId="4" fontId="21" fillId="0" borderId="1" xfId="7" applyNumberFormat="1" applyFont="1" applyBorder="1" applyAlignment="1">
      <alignment vertical="center"/>
    </xf>
    <xf numFmtId="4" fontId="14" fillId="0" borderId="4" xfId="7" applyNumberFormat="1" applyFont="1" applyBorder="1" applyAlignment="1">
      <alignment vertical="center"/>
    </xf>
    <xf numFmtId="4" fontId="14" fillId="0" borderId="4" xfId="7" applyNumberFormat="1" applyFont="1" applyBorder="1" applyAlignment="1">
      <alignment horizontal="right" vertical="center"/>
    </xf>
    <xf numFmtId="4" fontId="21" fillId="0" borderId="4" xfId="7" applyNumberFormat="1" applyFont="1" applyBorder="1" applyAlignment="1">
      <alignment horizontal="right" vertical="center" wrapText="1"/>
    </xf>
    <xf numFmtId="0" fontId="13" fillId="0" borderId="0" xfId="0" applyFont="1"/>
    <xf numFmtId="0" fontId="13" fillId="0" borderId="0" xfId="0" applyFont="1" applyAlignment="1">
      <alignment horizontal="left"/>
    </xf>
    <xf numFmtId="0" fontId="12" fillId="0" borderId="0" xfId="0" applyFont="1" applyAlignment="1">
      <alignment horizontal="center"/>
    </xf>
    <xf numFmtId="4" fontId="18" fillId="0" borderId="0" xfId="0" applyNumberFormat="1" applyFont="1" applyAlignment="1">
      <alignment horizontal="center"/>
    </xf>
    <xf numFmtId="4" fontId="13" fillId="0" borderId="0" xfId="0" applyNumberFormat="1" applyFont="1" applyAlignment="1">
      <alignment horizontal="center"/>
    </xf>
  </cellXfs>
  <cellStyles count="15">
    <cellStyle name="20% — акцент3" xfId="12" builtinId="38"/>
    <cellStyle name="Звичайний 2" xfId="7"/>
    <cellStyle name="Обычный" xfId="0" builtinId="0"/>
    <cellStyle name="Обычный 10" xfId="13"/>
    <cellStyle name="Обычный 11" xfId="14"/>
    <cellStyle name="Обычный 2" xfId="1"/>
    <cellStyle name="Обычный 2 2" xfId="5"/>
    <cellStyle name="Обычный 2 2 2" xfId="6"/>
    <cellStyle name="Обычный 3" xfId="2"/>
    <cellStyle name="Обычный 4" xfId="3"/>
    <cellStyle name="Обычный 5" xfId="4"/>
    <cellStyle name="Обычный 6" xfId="8"/>
    <cellStyle name="Обычный 7" xfId="9"/>
    <cellStyle name="Обычный 8" xfId="10"/>
    <cellStyle name="Обычный 9" xfId="11"/>
  </cellStyles>
  <dxfs count="2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zoomScaleNormal="100" zoomScaleSheetLayoutView="80" workbookViewId="0">
      <selection activeCell="A6" sqref="A6:F6"/>
    </sheetView>
  </sheetViews>
  <sheetFormatPr defaultRowHeight="12.75"/>
  <cols>
    <col min="1" max="1" width="12.140625" style="8" customWidth="1"/>
    <col min="2" max="2" width="69.140625" style="9" customWidth="1"/>
    <col min="3" max="3" width="16.85546875" style="3" customWidth="1"/>
    <col min="4" max="4" width="30.140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341</v>
      </c>
      <c r="E2" s="2"/>
      <c r="F2" s="2"/>
    </row>
    <row r="3" spans="1:6" ht="15.75">
      <c r="A3" s="22"/>
      <c r="B3" s="2"/>
      <c r="C3" s="2"/>
      <c r="D3" s="6" t="s">
        <v>81</v>
      </c>
      <c r="E3" s="2"/>
      <c r="F3" s="2"/>
    </row>
    <row r="4" spans="1:6" ht="15.75">
      <c r="A4" s="2"/>
      <c r="B4" s="2"/>
      <c r="C4" s="2"/>
      <c r="D4" s="6" t="s">
        <v>340</v>
      </c>
      <c r="E4" s="2"/>
      <c r="F4" s="2"/>
    </row>
    <row r="5" spans="1:6" ht="15.75">
      <c r="A5" s="2"/>
      <c r="B5" s="2"/>
      <c r="C5" s="2"/>
      <c r="D5" s="6"/>
      <c r="E5" s="2"/>
      <c r="F5" s="2"/>
    </row>
    <row r="6" spans="1:6" ht="18.75">
      <c r="A6" s="145" t="s">
        <v>82</v>
      </c>
      <c r="B6" s="145"/>
      <c r="C6" s="145"/>
      <c r="D6" s="145"/>
      <c r="E6" s="145"/>
      <c r="F6" s="145"/>
    </row>
    <row r="7" spans="1:6" ht="18.75">
      <c r="A7" s="145" t="s">
        <v>83</v>
      </c>
      <c r="B7" s="145"/>
      <c r="C7" s="145"/>
      <c r="D7" s="145"/>
      <c r="E7" s="145"/>
      <c r="F7" s="145"/>
    </row>
    <row r="8" spans="1:6" ht="18.75">
      <c r="A8" s="145" t="s">
        <v>232</v>
      </c>
      <c r="B8" s="145"/>
      <c r="C8" s="145"/>
      <c r="D8" s="145"/>
      <c r="E8" s="145"/>
      <c r="F8" s="145"/>
    </row>
    <row r="9" spans="1:6" ht="19.5" thickBot="1">
      <c r="A9" s="1"/>
      <c r="B9" s="1"/>
      <c r="C9" s="1"/>
      <c r="D9" s="1"/>
      <c r="E9" s="1"/>
      <c r="F9" s="7" t="s">
        <v>0</v>
      </c>
    </row>
    <row r="10" spans="1:6" s="27" customFormat="1" ht="72.75" customHeight="1" thickBot="1">
      <c r="A10" s="23" t="s">
        <v>1</v>
      </c>
      <c r="B10" s="24" t="s">
        <v>2</v>
      </c>
      <c r="C10" s="25" t="s">
        <v>233</v>
      </c>
      <c r="D10" s="25" t="s">
        <v>234</v>
      </c>
      <c r="E10" s="25" t="s">
        <v>235</v>
      </c>
      <c r="F10" s="26" t="s">
        <v>84</v>
      </c>
    </row>
    <row r="11" spans="1:6" s="27" customFormat="1" ht="27" customHeight="1">
      <c r="A11" s="78" t="s">
        <v>251</v>
      </c>
      <c r="B11" s="79" t="s">
        <v>252</v>
      </c>
      <c r="C11" s="80">
        <f>C12+C13+C14+C15</f>
        <v>218632600</v>
      </c>
      <c r="D11" s="80">
        <f>D12+D13+D14+D15</f>
        <v>51738600</v>
      </c>
      <c r="E11" s="81">
        <f>SUM(E12:E15)</f>
        <v>53609764.970000006</v>
      </c>
      <c r="F11" s="82">
        <f t="shared" ref="F11:F28" si="0">IF(D11=0,0,E11/D11*100)</f>
        <v>103.61657441446039</v>
      </c>
    </row>
    <row r="12" spans="1:6" s="27" customFormat="1" ht="28.5" customHeight="1">
      <c r="A12" s="37" t="s">
        <v>3</v>
      </c>
      <c r="B12" s="38" t="s">
        <v>4</v>
      </c>
      <c r="C12" s="39">
        <v>208572600</v>
      </c>
      <c r="D12" s="39">
        <v>50201600</v>
      </c>
      <c r="E12" s="69">
        <v>52027368.990000002</v>
      </c>
      <c r="F12" s="83">
        <f t="shared" si="0"/>
        <v>103.63687410361425</v>
      </c>
    </row>
    <row r="13" spans="1:6" s="27" customFormat="1" ht="27.75" customHeight="1">
      <c r="A13" s="37" t="s">
        <v>5</v>
      </c>
      <c r="B13" s="38" t="s">
        <v>6</v>
      </c>
      <c r="C13" s="39">
        <v>7700000</v>
      </c>
      <c r="D13" s="39">
        <v>1030000</v>
      </c>
      <c r="E13" s="69">
        <v>1076843.17</v>
      </c>
      <c r="F13" s="83">
        <f t="shared" si="0"/>
        <v>104.54788058252427</v>
      </c>
    </row>
    <row r="14" spans="1:6" s="27" customFormat="1" ht="28.5" customHeight="1">
      <c r="A14" s="37" t="s">
        <v>7</v>
      </c>
      <c r="B14" s="38" t="s">
        <v>8</v>
      </c>
      <c r="C14" s="39">
        <v>2200000</v>
      </c>
      <c r="D14" s="39">
        <v>440000</v>
      </c>
      <c r="E14" s="69">
        <v>436386.31</v>
      </c>
      <c r="F14" s="83">
        <f t="shared" si="0"/>
        <v>99.178706818181823</v>
      </c>
    </row>
    <row r="15" spans="1:6" s="27" customFormat="1" ht="28.5" customHeight="1">
      <c r="A15" s="37">
        <v>11011300</v>
      </c>
      <c r="B15" s="38" t="s">
        <v>197</v>
      </c>
      <c r="C15" s="39">
        <v>160000</v>
      </c>
      <c r="D15" s="39">
        <v>67000</v>
      </c>
      <c r="E15" s="69">
        <v>69166.5</v>
      </c>
      <c r="F15" s="83">
        <f t="shared" si="0"/>
        <v>103.23358208955224</v>
      </c>
    </row>
    <row r="16" spans="1:6" s="27" customFormat="1" ht="27" customHeight="1">
      <c r="A16" s="57" t="s">
        <v>253</v>
      </c>
      <c r="B16" s="58" t="s">
        <v>254</v>
      </c>
      <c r="C16" s="63">
        <f>C17</f>
        <v>10000</v>
      </c>
      <c r="D16" s="63">
        <f>D17</f>
        <v>10000</v>
      </c>
      <c r="E16" s="72">
        <f>E17</f>
        <v>16591</v>
      </c>
      <c r="F16" s="84">
        <f t="shared" si="0"/>
        <v>165.91</v>
      </c>
    </row>
    <row r="17" spans="1:6" s="27" customFormat="1" ht="24.75" customHeight="1">
      <c r="A17" s="37" t="s">
        <v>9</v>
      </c>
      <c r="B17" s="38" t="s">
        <v>10</v>
      </c>
      <c r="C17" s="39">
        <v>10000</v>
      </c>
      <c r="D17" s="39">
        <v>10000</v>
      </c>
      <c r="E17" s="69">
        <v>16591</v>
      </c>
      <c r="F17" s="83">
        <f>E17/D17*100</f>
        <v>165.91</v>
      </c>
    </row>
    <row r="18" spans="1:6" s="27" customFormat="1" ht="24.75" customHeight="1">
      <c r="A18" s="57" t="s">
        <v>255</v>
      </c>
      <c r="B18" s="58" t="s">
        <v>256</v>
      </c>
      <c r="C18" s="63">
        <f>C19+C20+C21+C22</f>
        <v>686500</v>
      </c>
      <c r="D18" s="63">
        <f>D19+D20+D21+D22</f>
        <v>153500</v>
      </c>
      <c r="E18" s="72">
        <f>SUM(E19:E22)</f>
        <v>154305.97</v>
      </c>
      <c r="F18" s="84">
        <f t="shared" si="0"/>
        <v>100.52506188925081</v>
      </c>
    </row>
    <row r="19" spans="1:6" s="27" customFormat="1" ht="30.75" customHeight="1">
      <c r="A19" s="37" t="s">
        <v>11</v>
      </c>
      <c r="B19" s="38" t="s">
        <v>12</v>
      </c>
      <c r="C19" s="39">
        <v>15800</v>
      </c>
      <c r="D19" s="39">
        <v>2900</v>
      </c>
      <c r="E19" s="69">
        <v>2934.29</v>
      </c>
      <c r="F19" s="83">
        <f t="shared" si="0"/>
        <v>101.18241379310345</v>
      </c>
    </row>
    <row r="20" spans="1:6" s="27" customFormat="1" ht="42" customHeight="1">
      <c r="A20" s="37" t="s">
        <v>13</v>
      </c>
      <c r="B20" s="38" t="s">
        <v>14</v>
      </c>
      <c r="C20" s="39">
        <v>136000</v>
      </c>
      <c r="D20" s="39">
        <v>19400</v>
      </c>
      <c r="E20" s="69">
        <v>19449</v>
      </c>
      <c r="F20" s="83">
        <f t="shared" si="0"/>
        <v>100.25257731958763</v>
      </c>
    </row>
    <row r="21" spans="1:6" s="27" customFormat="1" ht="29.25" customHeight="1">
      <c r="A21" s="37" t="s">
        <v>15</v>
      </c>
      <c r="B21" s="38" t="s">
        <v>16</v>
      </c>
      <c r="C21" s="39">
        <v>505000</v>
      </c>
      <c r="D21" s="39">
        <v>120000</v>
      </c>
      <c r="E21" s="69">
        <v>120722.68</v>
      </c>
      <c r="F21" s="83">
        <f t="shared" si="0"/>
        <v>100.60223333333333</v>
      </c>
    </row>
    <row r="22" spans="1:6" s="27" customFormat="1" ht="25.5" customHeight="1">
      <c r="A22" s="37" t="s">
        <v>17</v>
      </c>
      <c r="B22" s="38" t="s">
        <v>18</v>
      </c>
      <c r="C22" s="39">
        <v>29700</v>
      </c>
      <c r="D22" s="39">
        <v>11200</v>
      </c>
      <c r="E22" s="69">
        <v>11200</v>
      </c>
      <c r="F22" s="83">
        <f t="shared" si="0"/>
        <v>100</v>
      </c>
    </row>
    <row r="23" spans="1:6" s="27" customFormat="1" ht="23.25" customHeight="1">
      <c r="A23" s="57" t="s">
        <v>257</v>
      </c>
      <c r="B23" s="58" t="s">
        <v>258</v>
      </c>
      <c r="C23" s="63">
        <f>C24+C25+C26+C27</f>
        <v>31700000</v>
      </c>
      <c r="D23" s="63">
        <f>D24+D25+D26+D27</f>
        <v>7550000</v>
      </c>
      <c r="E23" s="72">
        <f>SUM(E24:E27)</f>
        <v>8064874.0999999996</v>
      </c>
      <c r="F23" s="84">
        <f t="shared" si="0"/>
        <v>106.81952450331124</v>
      </c>
    </row>
    <row r="24" spans="1:6" s="27" customFormat="1" ht="21" customHeight="1">
      <c r="A24" s="37" t="s">
        <v>19</v>
      </c>
      <c r="B24" s="38" t="s">
        <v>20</v>
      </c>
      <c r="C24" s="39">
        <v>1900000</v>
      </c>
      <c r="D24" s="39">
        <v>320000</v>
      </c>
      <c r="E24" s="69">
        <v>346208.76</v>
      </c>
      <c r="F24" s="83">
        <f t="shared" si="0"/>
        <v>108.19023750000001</v>
      </c>
    </row>
    <row r="25" spans="1:6" s="27" customFormat="1" ht="19.5" customHeight="1">
      <c r="A25" s="37" t="s">
        <v>21</v>
      </c>
      <c r="B25" s="38" t="s">
        <v>20</v>
      </c>
      <c r="C25" s="39">
        <v>16500000</v>
      </c>
      <c r="D25" s="39">
        <v>3850000</v>
      </c>
      <c r="E25" s="69">
        <v>4113386.15</v>
      </c>
      <c r="F25" s="83">
        <f t="shared" si="0"/>
        <v>106.84119870129869</v>
      </c>
    </row>
    <row r="26" spans="1:6" s="27" customFormat="1" ht="51">
      <c r="A26" s="37" t="s">
        <v>22</v>
      </c>
      <c r="B26" s="38" t="s">
        <v>23</v>
      </c>
      <c r="C26" s="39">
        <v>8400000</v>
      </c>
      <c r="D26" s="39">
        <v>2150000</v>
      </c>
      <c r="E26" s="69">
        <v>2328943.5</v>
      </c>
      <c r="F26" s="83">
        <f t="shared" si="0"/>
        <v>108.32295348837209</v>
      </c>
    </row>
    <row r="27" spans="1:6" s="27" customFormat="1" ht="38.25">
      <c r="A27" s="37" t="s">
        <v>24</v>
      </c>
      <c r="B27" s="38" t="s">
        <v>25</v>
      </c>
      <c r="C27" s="39">
        <v>4900000</v>
      </c>
      <c r="D27" s="39">
        <v>1230000</v>
      </c>
      <c r="E27" s="69">
        <v>1276335.69</v>
      </c>
      <c r="F27" s="83">
        <f t="shared" si="0"/>
        <v>103.76712926829268</v>
      </c>
    </row>
    <row r="28" spans="1:6" s="27" customFormat="1" ht="27" customHeight="1">
      <c r="A28" s="57" t="s">
        <v>259</v>
      </c>
      <c r="B28" s="58" t="s">
        <v>260</v>
      </c>
      <c r="C28" s="63">
        <f>C29+C30+C31+C32</f>
        <v>10223800</v>
      </c>
      <c r="D28" s="63">
        <f>D29+D30+D31+D32</f>
        <v>2497000</v>
      </c>
      <c r="E28" s="72">
        <f>SUM(E29:E32)</f>
        <v>2608951.21</v>
      </c>
      <c r="F28" s="84">
        <f t="shared" si="0"/>
        <v>104.48342851421705</v>
      </c>
    </row>
    <row r="29" spans="1:6" s="27" customFormat="1" ht="27.75" customHeight="1">
      <c r="A29" s="37" t="s">
        <v>26</v>
      </c>
      <c r="B29" s="38" t="s">
        <v>27</v>
      </c>
      <c r="C29" s="39">
        <v>53800</v>
      </c>
      <c r="D29" s="39">
        <v>12000</v>
      </c>
      <c r="E29" s="69">
        <v>12012.5</v>
      </c>
      <c r="F29" s="83">
        <f t="shared" ref="F29:F47" si="1">IF(D29=0,0,E29/D29*100)</f>
        <v>100.10416666666666</v>
      </c>
    </row>
    <row r="30" spans="1:6" s="27" customFormat="1" ht="27.75" customHeight="1">
      <c r="A30" s="37" t="s">
        <v>28</v>
      </c>
      <c r="B30" s="38" t="s">
        <v>29</v>
      </c>
      <c r="C30" s="39">
        <v>1270000</v>
      </c>
      <c r="D30" s="39">
        <v>200000</v>
      </c>
      <c r="E30" s="69">
        <v>204103.42</v>
      </c>
      <c r="F30" s="83">
        <f t="shared" si="1"/>
        <v>102.05171</v>
      </c>
    </row>
    <row r="31" spans="1:6" s="27" customFormat="1" ht="26.25" customHeight="1">
      <c r="A31" s="37" t="s">
        <v>30</v>
      </c>
      <c r="B31" s="38" t="s">
        <v>31</v>
      </c>
      <c r="C31" s="39">
        <v>2650000</v>
      </c>
      <c r="D31" s="39">
        <v>335000</v>
      </c>
      <c r="E31" s="69">
        <v>394560.52</v>
      </c>
      <c r="F31" s="83">
        <f t="shared" si="1"/>
        <v>117.77925970149255</v>
      </c>
    </row>
    <row r="32" spans="1:6" s="27" customFormat="1" ht="26.25" customHeight="1">
      <c r="A32" s="37" t="s">
        <v>32</v>
      </c>
      <c r="B32" s="38" t="s">
        <v>33</v>
      </c>
      <c r="C32" s="39">
        <v>6250000</v>
      </c>
      <c r="D32" s="39">
        <v>1950000</v>
      </c>
      <c r="E32" s="69">
        <v>1998274.77</v>
      </c>
      <c r="F32" s="83">
        <f t="shared" si="1"/>
        <v>102.47562923076923</v>
      </c>
    </row>
    <row r="33" spans="1:6" s="27" customFormat="1" ht="22.5" customHeight="1">
      <c r="A33" s="57" t="s">
        <v>259</v>
      </c>
      <c r="B33" s="58" t="s">
        <v>261</v>
      </c>
      <c r="C33" s="63">
        <f>C34+C35+C36+C37</f>
        <v>50765000</v>
      </c>
      <c r="D33" s="63">
        <f>D34+D35+D36+D37</f>
        <v>12083000</v>
      </c>
      <c r="E33" s="73">
        <f>SUM(E34:E37)</f>
        <v>12424317.02</v>
      </c>
      <c r="F33" s="84">
        <f t="shared" si="1"/>
        <v>102.82477050401391</v>
      </c>
    </row>
    <row r="34" spans="1:6" s="27" customFormat="1" ht="23.25" customHeight="1">
      <c r="A34" s="37" t="s">
        <v>34</v>
      </c>
      <c r="B34" s="38" t="s">
        <v>35</v>
      </c>
      <c r="C34" s="39">
        <v>30800000</v>
      </c>
      <c r="D34" s="39">
        <v>7420000</v>
      </c>
      <c r="E34" s="69">
        <v>7742505.21</v>
      </c>
      <c r="F34" s="83">
        <f t="shared" si="1"/>
        <v>104.34643140161725</v>
      </c>
    </row>
    <row r="35" spans="1:6" s="27" customFormat="1" ht="23.25" customHeight="1">
      <c r="A35" s="37" t="s">
        <v>36</v>
      </c>
      <c r="B35" s="38" t="s">
        <v>37</v>
      </c>
      <c r="C35" s="39">
        <v>16500000</v>
      </c>
      <c r="D35" s="39">
        <v>3900000</v>
      </c>
      <c r="E35" s="69">
        <v>3907018.47</v>
      </c>
      <c r="F35" s="83">
        <f t="shared" si="1"/>
        <v>100.17996076923077</v>
      </c>
    </row>
    <row r="36" spans="1:6" s="27" customFormat="1" ht="26.25" customHeight="1">
      <c r="A36" s="37" t="s">
        <v>38</v>
      </c>
      <c r="B36" s="38" t="s">
        <v>39</v>
      </c>
      <c r="C36" s="39">
        <v>1650000</v>
      </c>
      <c r="D36" s="39">
        <v>680000</v>
      </c>
      <c r="E36" s="69">
        <v>691251.99</v>
      </c>
      <c r="F36" s="83">
        <f t="shared" si="1"/>
        <v>101.6547044117647</v>
      </c>
    </row>
    <row r="37" spans="1:6" s="27" customFormat="1" ht="26.25" customHeight="1">
      <c r="A37" s="37" t="s">
        <v>40</v>
      </c>
      <c r="B37" s="38" t="s">
        <v>41</v>
      </c>
      <c r="C37" s="39">
        <v>1815000</v>
      </c>
      <c r="D37" s="39">
        <v>83000</v>
      </c>
      <c r="E37" s="69">
        <v>83541.350000000006</v>
      </c>
      <c r="F37" s="83">
        <f t="shared" si="1"/>
        <v>100.65222891566266</v>
      </c>
    </row>
    <row r="38" spans="1:6" s="27" customFormat="1" ht="25.5" customHeight="1">
      <c r="A38" s="57" t="s">
        <v>259</v>
      </c>
      <c r="B38" s="59" t="s">
        <v>262</v>
      </c>
      <c r="C38" s="63">
        <f>C39+C40</f>
        <v>62500</v>
      </c>
      <c r="D38" s="63">
        <f>D39+D40</f>
        <v>62500</v>
      </c>
      <c r="E38" s="72">
        <f>SUM(E39:E40)</f>
        <v>97269.67</v>
      </c>
      <c r="F38" s="84">
        <f t="shared" si="1"/>
        <v>155.631472</v>
      </c>
    </row>
    <row r="39" spans="1:6" s="27" customFormat="1" ht="22.5" customHeight="1">
      <c r="A39" s="37" t="s">
        <v>42</v>
      </c>
      <c r="B39" s="38" t="s">
        <v>43</v>
      </c>
      <c r="C39" s="39">
        <v>0</v>
      </c>
      <c r="D39" s="39">
        <v>0</v>
      </c>
      <c r="E39" s="69">
        <v>25000</v>
      </c>
      <c r="F39" s="83">
        <f t="shared" si="1"/>
        <v>0</v>
      </c>
    </row>
    <row r="40" spans="1:6" s="27" customFormat="1" ht="18.75" customHeight="1">
      <c r="A40" s="37" t="s">
        <v>44</v>
      </c>
      <c r="B40" s="38" t="s">
        <v>45</v>
      </c>
      <c r="C40" s="39">
        <v>62500</v>
      </c>
      <c r="D40" s="39">
        <v>62500</v>
      </c>
      <c r="E40" s="69">
        <v>72269.67</v>
      </c>
      <c r="F40" s="83">
        <f t="shared" si="1"/>
        <v>115.63147199999999</v>
      </c>
    </row>
    <row r="41" spans="1:6" s="27" customFormat="1" ht="25.5" customHeight="1">
      <c r="A41" s="60">
        <v>18030000</v>
      </c>
      <c r="B41" s="59" t="s">
        <v>263</v>
      </c>
      <c r="C41" s="63">
        <v>38400</v>
      </c>
      <c r="D41" s="63">
        <v>3500</v>
      </c>
      <c r="E41" s="72">
        <v>3560</v>
      </c>
      <c r="F41" s="84">
        <f t="shared" si="1"/>
        <v>101.71428571428571</v>
      </c>
    </row>
    <row r="42" spans="1:6" s="27" customFormat="1" ht="45.75" hidden="1" customHeight="1">
      <c r="A42" s="37" t="s">
        <v>46</v>
      </c>
      <c r="B42" s="38" t="s">
        <v>47</v>
      </c>
      <c r="C42" s="39">
        <v>30000</v>
      </c>
      <c r="D42" s="39">
        <v>30002.5</v>
      </c>
      <c r="E42" s="69">
        <f t="shared" ref="E42:E53" si="2">IF(C42=0,0,D42/C42*100)</f>
        <v>100.00833333333334</v>
      </c>
      <c r="F42" s="85">
        <f t="shared" si="1"/>
        <v>0.33333333333333337</v>
      </c>
    </row>
    <row r="43" spans="1:6" s="27" customFormat="1" ht="23.25" customHeight="1">
      <c r="A43" s="57" t="s">
        <v>264</v>
      </c>
      <c r="B43" s="58" t="s">
        <v>265</v>
      </c>
      <c r="C43" s="63">
        <f>C44+C45+C46</f>
        <v>54100000</v>
      </c>
      <c r="D43" s="63">
        <f>D44+D45+D46</f>
        <v>14500000</v>
      </c>
      <c r="E43" s="72">
        <f>SUM(E44:E46)</f>
        <v>14972005.939999999</v>
      </c>
      <c r="F43" s="84">
        <f t="shared" si="1"/>
        <v>103.25521337931033</v>
      </c>
    </row>
    <row r="44" spans="1:6" s="27" customFormat="1" ht="24" customHeight="1">
      <c r="A44" s="37" t="s">
        <v>48</v>
      </c>
      <c r="B44" s="38" t="s">
        <v>49</v>
      </c>
      <c r="C44" s="39">
        <v>4700000</v>
      </c>
      <c r="D44" s="39">
        <v>1730000</v>
      </c>
      <c r="E44" s="69">
        <v>1767376.03</v>
      </c>
      <c r="F44" s="83">
        <f t="shared" si="1"/>
        <v>102.16046416184972</v>
      </c>
    </row>
    <row r="45" spans="1:6" s="27" customFormat="1" ht="21.75" customHeight="1">
      <c r="A45" s="37" t="s">
        <v>50</v>
      </c>
      <c r="B45" s="38" t="s">
        <v>51</v>
      </c>
      <c r="C45" s="39">
        <v>47000000</v>
      </c>
      <c r="D45" s="39">
        <v>12200000</v>
      </c>
      <c r="E45" s="69">
        <v>12622381.109999999</v>
      </c>
      <c r="F45" s="83">
        <f t="shared" si="1"/>
        <v>103.46214024590164</v>
      </c>
    </row>
    <row r="46" spans="1:6" s="27" customFormat="1" ht="43.5" customHeight="1">
      <c r="A46" s="37" t="s">
        <v>52</v>
      </c>
      <c r="B46" s="38" t="s">
        <v>53</v>
      </c>
      <c r="C46" s="39">
        <v>2400000</v>
      </c>
      <c r="D46" s="39">
        <v>570000</v>
      </c>
      <c r="E46" s="69">
        <v>582248.80000000005</v>
      </c>
      <c r="F46" s="83">
        <f t="shared" si="1"/>
        <v>102.14891228070175</v>
      </c>
    </row>
    <row r="47" spans="1:6" s="27" customFormat="1" ht="63" hidden="1">
      <c r="A47" s="57" t="s">
        <v>266</v>
      </c>
      <c r="B47" s="61" t="s">
        <v>267</v>
      </c>
      <c r="C47" s="63">
        <f>C48</f>
        <v>0</v>
      </c>
      <c r="D47" s="63">
        <f>D48</f>
        <v>0</v>
      </c>
      <c r="E47" s="69">
        <f t="shared" si="2"/>
        <v>0</v>
      </c>
      <c r="F47" s="85">
        <f t="shared" si="1"/>
        <v>0</v>
      </c>
    </row>
    <row r="48" spans="1:6" s="27" customFormat="1" ht="25.5" hidden="1">
      <c r="A48" s="37" t="s">
        <v>198</v>
      </c>
      <c r="B48" s="38" t="s">
        <v>199</v>
      </c>
      <c r="C48" s="39"/>
      <c r="D48" s="39"/>
      <c r="E48" s="69"/>
      <c r="F48" s="85">
        <f t="shared" ref="F48:F61" si="3">IF(D48=0,0,E48/D48*100)</f>
        <v>0</v>
      </c>
    </row>
    <row r="49" spans="1:6" s="27" customFormat="1" ht="22.5" customHeight="1">
      <c r="A49" s="57" t="s">
        <v>268</v>
      </c>
      <c r="B49" s="58" t="s">
        <v>54</v>
      </c>
      <c r="C49" s="63">
        <f>C50+C51+C52</f>
        <v>160800</v>
      </c>
      <c r="D49" s="63">
        <f>D50+D51+D52</f>
        <v>101400</v>
      </c>
      <c r="E49" s="72">
        <f>SUM(E51:E52)</f>
        <v>160269.60999999999</v>
      </c>
      <c r="F49" s="84">
        <f t="shared" si="3"/>
        <v>158.05681459566074</v>
      </c>
    </row>
    <row r="50" spans="1:6" s="27" customFormat="1" ht="38.25" hidden="1">
      <c r="A50" s="37">
        <v>21080900</v>
      </c>
      <c r="B50" s="38" t="s">
        <v>209</v>
      </c>
      <c r="C50" s="39"/>
      <c r="D50" s="39"/>
      <c r="E50" s="69"/>
      <c r="F50" s="85">
        <f t="shared" si="3"/>
        <v>0</v>
      </c>
    </row>
    <row r="51" spans="1:6" s="27" customFormat="1" ht="24" customHeight="1">
      <c r="A51" s="37" t="s">
        <v>55</v>
      </c>
      <c r="B51" s="38" t="s">
        <v>56</v>
      </c>
      <c r="C51" s="39">
        <v>65800</v>
      </c>
      <c r="D51" s="39">
        <v>6400</v>
      </c>
      <c r="E51" s="69">
        <v>6423.61</v>
      </c>
      <c r="F51" s="83">
        <f t="shared" si="3"/>
        <v>100.36890624999999</v>
      </c>
    </row>
    <row r="52" spans="1:6" s="27" customFormat="1" ht="51">
      <c r="A52" s="37" t="s">
        <v>57</v>
      </c>
      <c r="B52" s="38" t="s">
        <v>58</v>
      </c>
      <c r="C52" s="39">
        <v>95000</v>
      </c>
      <c r="D52" s="39">
        <v>95000</v>
      </c>
      <c r="E52" s="69">
        <v>153846</v>
      </c>
      <c r="F52" s="83">
        <f t="shared" si="3"/>
        <v>161.94315789473683</v>
      </c>
    </row>
    <row r="53" spans="1:6" s="27" customFormat="1" ht="38.25" hidden="1">
      <c r="A53" s="37" t="s">
        <v>59</v>
      </c>
      <c r="B53" s="38" t="s">
        <v>60</v>
      </c>
      <c r="C53" s="39">
        <v>0</v>
      </c>
      <c r="D53" s="39">
        <v>0</v>
      </c>
      <c r="E53" s="69">
        <f t="shared" si="2"/>
        <v>0</v>
      </c>
      <c r="F53" s="85">
        <f t="shared" si="3"/>
        <v>0</v>
      </c>
    </row>
    <row r="54" spans="1:6" s="27" customFormat="1" ht="26.25" customHeight="1">
      <c r="A54" s="57" t="s">
        <v>269</v>
      </c>
      <c r="B54" s="58" t="s">
        <v>270</v>
      </c>
      <c r="C54" s="63">
        <f>C55+C56</f>
        <v>1530000</v>
      </c>
      <c r="D54" s="63">
        <f>D55+D56</f>
        <v>270000</v>
      </c>
      <c r="E54" s="72">
        <f>SUM(E55:E56)</f>
        <v>272971.09999999998</v>
      </c>
      <c r="F54" s="84">
        <f t="shared" si="3"/>
        <v>101.1004074074074</v>
      </c>
    </row>
    <row r="55" spans="1:6" s="27" customFormat="1" ht="26.25" customHeight="1">
      <c r="A55" s="37" t="s">
        <v>61</v>
      </c>
      <c r="B55" s="38" t="s">
        <v>62</v>
      </c>
      <c r="C55" s="39">
        <v>1400000</v>
      </c>
      <c r="D55" s="39">
        <v>245000</v>
      </c>
      <c r="E55" s="69">
        <v>242770.25</v>
      </c>
      <c r="F55" s="83">
        <f t="shared" si="3"/>
        <v>99.089897959183673</v>
      </c>
    </row>
    <row r="56" spans="1:6" s="27" customFormat="1" ht="26.25" customHeight="1">
      <c r="A56" s="37" t="s">
        <v>63</v>
      </c>
      <c r="B56" s="38" t="s">
        <v>64</v>
      </c>
      <c r="C56" s="39">
        <v>130000</v>
      </c>
      <c r="D56" s="39">
        <v>25000</v>
      </c>
      <c r="E56" s="69">
        <v>30200.85</v>
      </c>
      <c r="F56" s="83">
        <f t="shared" si="3"/>
        <v>120.80340000000001</v>
      </c>
    </row>
    <row r="57" spans="1:6" s="27" customFormat="1" ht="26.25" customHeight="1">
      <c r="A57" s="62" t="s">
        <v>271</v>
      </c>
      <c r="B57" s="58" t="s">
        <v>272</v>
      </c>
      <c r="C57" s="63">
        <f>C58+C59</f>
        <v>36100</v>
      </c>
      <c r="D57" s="63">
        <f>D58+D59</f>
        <v>11555</v>
      </c>
      <c r="E57" s="72">
        <f>SUM(E58:E59)</f>
        <v>11518.17</v>
      </c>
      <c r="F57" s="84">
        <f t="shared" si="3"/>
        <v>99.681263522284723</v>
      </c>
    </row>
    <row r="58" spans="1:6" s="27" customFormat="1" ht="25.5">
      <c r="A58" s="37" t="s">
        <v>65</v>
      </c>
      <c r="B58" s="38" t="s">
        <v>66</v>
      </c>
      <c r="C58" s="39">
        <v>35000</v>
      </c>
      <c r="D58" s="39">
        <v>11150</v>
      </c>
      <c r="E58" s="69">
        <v>11110.17</v>
      </c>
      <c r="F58" s="83">
        <f t="shared" si="3"/>
        <v>99.642780269058292</v>
      </c>
    </row>
    <row r="59" spans="1:6" s="27" customFormat="1" ht="25.5">
      <c r="A59" s="37" t="s">
        <v>67</v>
      </c>
      <c r="B59" s="38" t="s">
        <v>68</v>
      </c>
      <c r="C59" s="39">
        <v>1100</v>
      </c>
      <c r="D59" s="39">
        <v>405</v>
      </c>
      <c r="E59" s="69">
        <v>408</v>
      </c>
      <c r="F59" s="83">
        <f t="shared" si="3"/>
        <v>100.74074074074073</v>
      </c>
    </row>
    <row r="60" spans="1:6" s="27" customFormat="1" ht="20.25" customHeight="1">
      <c r="A60" s="57" t="s">
        <v>273</v>
      </c>
      <c r="B60" s="58" t="s">
        <v>54</v>
      </c>
      <c r="C60" s="63">
        <f>C61+C62</f>
        <v>589500</v>
      </c>
      <c r="D60" s="63">
        <f>D61+D62</f>
        <v>589500</v>
      </c>
      <c r="E60" s="72">
        <f>E61</f>
        <v>647818.37</v>
      </c>
      <c r="F60" s="84">
        <f t="shared" si="3"/>
        <v>109.89285326547922</v>
      </c>
    </row>
    <row r="61" spans="1:6" s="27" customFormat="1" ht="20.25" customHeight="1">
      <c r="A61" s="37" t="s">
        <v>69</v>
      </c>
      <c r="B61" s="38" t="s">
        <v>54</v>
      </c>
      <c r="C61" s="39">
        <v>589500</v>
      </c>
      <c r="D61" s="39">
        <v>589500</v>
      </c>
      <c r="E61" s="69">
        <v>647818.37</v>
      </c>
      <c r="F61" s="83">
        <f t="shared" si="3"/>
        <v>109.89285326547922</v>
      </c>
    </row>
    <row r="62" spans="1:6" s="27" customFormat="1" ht="76.5" hidden="1">
      <c r="A62" s="37">
        <v>24062200</v>
      </c>
      <c r="B62" s="38" t="s">
        <v>274</v>
      </c>
      <c r="C62" s="39"/>
      <c r="D62" s="39"/>
      <c r="E62" s="69"/>
      <c r="F62" s="71"/>
    </row>
    <row r="63" spans="1:6" s="27" customFormat="1" ht="31.5" hidden="1">
      <c r="A63" s="60">
        <v>31020000</v>
      </c>
      <c r="B63" s="59" t="s">
        <v>275</v>
      </c>
      <c r="C63" s="63">
        <v>0</v>
      </c>
      <c r="D63" s="63">
        <v>0</v>
      </c>
      <c r="E63" s="69">
        <v>0</v>
      </c>
      <c r="F63" s="71"/>
    </row>
    <row r="64" spans="1:6" s="27" customFormat="1" ht="15.75">
      <c r="A64" s="57" t="s">
        <v>276</v>
      </c>
      <c r="B64" s="58" t="s">
        <v>277</v>
      </c>
      <c r="C64" s="63">
        <f>SUM(C65:C75)</f>
        <v>141811460</v>
      </c>
      <c r="D64" s="63">
        <f>SUM(D65:D75)</f>
        <v>50206660</v>
      </c>
      <c r="E64" s="72">
        <f>SUM(E65:E75)</f>
        <v>49806660</v>
      </c>
      <c r="F64" s="75">
        <f>E64/D64*100</f>
        <v>99.203292949580785</v>
      </c>
    </row>
    <row r="65" spans="1:6" s="27" customFormat="1" ht="51">
      <c r="A65" s="37">
        <v>41021400</v>
      </c>
      <c r="B65" s="38" t="s">
        <v>279</v>
      </c>
      <c r="C65" s="39">
        <v>5074400</v>
      </c>
      <c r="D65" s="39">
        <v>1268700</v>
      </c>
      <c r="E65" s="69">
        <v>1268700</v>
      </c>
      <c r="F65" s="83">
        <f t="shared" ref="F65:F76" si="4">IF(D65=0,0,E65/D65*100)</f>
        <v>100</v>
      </c>
    </row>
    <row r="66" spans="1:6" s="27" customFormat="1" ht="25.5">
      <c r="A66" s="37">
        <v>41031100</v>
      </c>
      <c r="B66" s="38" t="s">
        <v>278</v>
      </c>
      <c r="C66" s="39">
        <v>5993800</v>
      </c>
      <c r="D66" s="39">
        <v>3596400</v>
      </c>
      <c r="E66" s="69">
        <v>3596400</v>
      </c>
      <c r="F66" s="83">
        <f t="shared" si="4"/>
        <v>100</v>
      </c>
    </row>
    <row r="67" spans="1:6" s="27" customFormat="1" ht="15">
      <c r="A67" s="37">
        <v>41033900</v>
      </c>
      <c r="B67" s="38" t="s">
        <v>70</v>
      </c>
      <c r="C67" s="39">
        <v>106330800</v>
      </c>
      <c r="D67" s="39">
        <v>36492600</v>
      </c>
      <c r="E67" s="69">
        <v>36492600</v>
      </c>
      <c r="F67" s="83">
        <f t="shared" si="4"/>
        <v>100</v>
      </c>
    </row>
    <row r="68" spans="1:6" s="27" customFormat="1" ht="38.25" hidden="1">
      <c r="A68" s="37">
        <v>41035100</v>
      </c>
      <c r="B68" s="38" t="s">
        <v>225</v>
      </c>
      <c r="C68" s="39">
        <v>0</v>
      </c>
      <c r="D68" s="39">
        <v>0</v>
      </c>
      <c r="E68" s="69"/>
      <c r="F68" s="83">
        <f t="shared" si="4"/>
        <v>0</v>
      </c>
    </row>
    <row r="69" spans="1:6" s="27" customFormat="1" ht="25.5">
      <c r="A69" s="37">
        <v>41035400</v>
      </c>
      <c r="B69" s="38" t="s">
        <v>210</v>
      </c>
      <c r="C69" s="39">
        <v>411800</v>
      </c>
      <c r="D69" s="39">
        <v>205800</v>
      </c>
      <c r="E69" s="69">
        <v>205800</v>
      </c>
      <c r="F69" s="83">
        <f t="shared" si="4"/>
        <v>100</v>
      </c>
    </row>
    <row r="70" spans="1:6" s="27" customFormat="1" ht="38.25">
      <c r="A70" s="37">
        <v>41036000</v>
      </c>
      <c r="B70" s="38" t="s">
        <v>211</v>
      </c>
      <c r="C70" s="39">
        <v>1572300</v>
      </c>
      <c r="D70" s="39">
        <v>0</v>
      </c>
      <c r="E70" s="69">
        <v>0</v>
      </c>
      <c r="F70" s="83">
        <f t="shared" si="4"/>
        <v>0</v>
      </c>
    </row>
    <row r="71" spans="1:6" ht="25.5">
      <c r="A71" s="37">
        <v>41036300</v>
      </c>
      <c r="B71" s="38" t="s">
        <v>212</v>
      </c>
      <c r="C71" s="39">
        <v>9855400</v>
      </c>
      <c r="D71" s="39">
        <v>4927800</v>
      </c>
      <c r="E71" s="69">
        <v>4927800</v>
      </c>
      <c r="F71" s="83">
        <f t="shared" si="4"/>
        <v>100</v>
      </c>
    </row>
    <row r="72" spans="1:6" hidden="1">
      <c r="A72" s="37">
        <v>41040400</v>
      </c>
      <c r="B72" s="38" t="s">
        <v>213</v>
      </c>
      <c r="C72" s="39">
        <v>0</v>
      </c>
      <c r="D72" s="39">
        <v>0</v>
      </c>
      <c r="E72" s="69">
        <v>0</v>
      </c>
      <c r="F72" s="83">
        <f t="shared" si="4"/>
        <v>0</v>
      </c>
    </row>
    <row r="73" spans="1:6" ht="51" hidden="1">
      <c r="A73" s="37">
        <v>41050200</v>
      </c>
      <c r="B73" s="38" t="s">
        <v>227</v>
      </c>
      <c r="C73" s="39">
        <v>0</v>
      </c>
      <c r="D73" s="39">
        <v>0</v>
      </c>
      <c r="E73" s="69">
        <v>0</v>
      </c>
      <c r="F73" s="83">
        <f t="shared" si="4"/>
        <v>0</v>
      </c>
    </row>
    <row r="74" spans="1:6" ht="25.5">
      <c r="A74" s="37" t="s">
        <v>71</v>
      </c>
      <c r="B74" s="38" t="s">
        <v>72</v>
      </c>
      <c r="C74" s="39">
        <v>3328942</v>
      </c>
      <c r="D74" s="39">
        <v>1148790</v>
      </c>
      <c r="E74" s="69">
        <v>1148790</v>
      </c>
      <c r="F74" s="83">
        <f t="shared" si="4"/>
        <v>100</v>
      </c>
    </row>
    <row r="75" spans="1:6" ht="13.5" thickBot="1">
      <c r="A75" s="37" t="s">
        <v>73</v>
      </c>
      <c r="B75" s="38" t="s">
        <v>74</v>
      </c>
      <c r="C75" s="39">
        <v>9244018</v>
      </c>
      <c r="D75" s="39">
        <v>2566570</v>
      </c>
      <c r="E75" s="69">
        <v>2166570</v>
      </c>
      <c r="F75" s="83">
        <f t="shared" si="4"/>
        <v>84.414997447955827</v>
      </c>
    </row>
    <row r="76" spans="1:6" ht="39" hidden="1" thickBot="1">
      <c r="A76" s="47" t="s">
        <v>75</v>
      </c>
      <c r="B76" s="45" t="s">
        <v>76</v>
      </c>
      <c r="C76" s="46">
        <v>0</v>
      </c>
      <c r="D76" s="46">
        <v>0</v>
      </c>
      <c r="E76" s="86">
        <v>0</v>
      </c>
      <c r="F76" s="87">
        <f t="shared" si="4"/>
        <v>0</v>
      </c>
    </row>
    <row r="77" spans="1:6" ht="16.5" thickBot="1">
      <c r="A77" s="66" t="s">
        <v>77</v>
      </c>
      <c r="B77" s="67" t="s">
        <v>78</v>
      </c>
      <c r="C77" s="68">
        <f>C11+C16+C18+C23+C28+C33+C38+C41+C43+C47+C49+C54+C57+C60+C63</f>
        <v>368535200</v>
      </c>
      <c r="D77" s="68">
        <f>D11+D16+D18+D23+D28+D33+D38+D41+D43+D47+D49+D54+D57+D60+D63</f>
        <v>89570555</v>
      </c>
      <c r="E77" s="68">
        <f>E11+E16+E18+E23+E28+E33+E38+E41+E43+E47+E49+E54+E57+E60+E63</f>
        <v>93044217.13000001</v>
      </c>
      <c r="F77" s="74">
        <f>E77/D77*100</f>
        <v>103.87812951477191</v>
      </c>
    </row>
    <row r="78" spans="1:6" ht="16.5" thickBot="1">
      <c r="A78" s="42" t="s">
        <v>77</v>
      </c>
      <c r="B78" s="64" t="s">
        <v>79</v>
      </c>
      <c r="C78" s="65">
        <f>C64+C77</f>
        <v>510346660</v>
      </c>
      <c r="D78" s="65">
        <f>D64+D77</f>
        <v>139777215</v>
      </c>
      <c r="E78" s="76">
        <f>E64+E77</f>
        <v>142850877.13</v>
      </c>
      <c r="F78" s="77">
        <f>E78/D78*100</f>
        <v>102.19897222161708</v>
      </c>
    </row>
    <row r="81" spans="1:6" ht="15">
      <c r="A81" s="28" t="s">
        <v>338</v>
      </c>
      <c r="B81" s="29"/>
      <c r="C81" s="30"/>
      <c r="D81" s="30"/>
      <c r="E81" s="88"/>
    </row>
    <row r="82" spans="1:6" ht="14.25">
      <c r="A82" s="31" t="s">
        <v>106</v>
      </c>
      <c r="B82" s="29"/>
      <c r="D82" s="146" t="s">
        <v>339</v>
      </c>
      <c r="E82" s="146"/>
      <c r="F82" s="146"/>
    </row>
  </sheetData>
  <mergeCells count="4">
    <mergeCell ref="A6:F6"/>
    <mergeCell ref="A8:F8"/>
    <mergeCell ref="A7:F7"/>
    <mergeCell ref="D82:F82"/>
  </mergeCells>
  <conditionalFormatting sqref="F11:F61">
    <cfRule type="expression" dxfId="27" priority="36" stopIfTrue="1">
      <formula>#REF!=1</formula>
    </cfRule>
  </conditionalFormatting>
  <conditionalFormatting sqref="A17:A28 A12:A14 A67:A78 A51:A53 A34:A37 A39:A46 A55:A61 A31:A32">
    <cfRule type="expression" dxfId="26" priority="26" stopIfTrue="1">
      <formula>#REF!=1</formula>
    </cfRule>
  </conditionalFormatting>
  <conditionalFormatting sqref="B17:B28 B12:B14 B51:E53 B34:B46 C12:E28 C48:E50 B55:E61 C62:E64 C31:E46 B31:B32 B67:E78 C66:E66">
    <cfRule type="expression" dxfId="25" priority="27" stopIfTrue="1">
      <formula>#REF!=1</formula>
    </cfRule>
  </conditionalFormatting>
  <conditionalFormatting sqref="A15:A16">
    <cfRule type="expression" dxfId="24" priority="25" stopIfTrue="1">
      <formula>XFC15=1</formula>
    </cfRule>
  </conditionalFormatting>
  <conditionalFormatting sqref="A48:A50 B15:B16">
    <cfRule type="expression" dxfId="23" priority="23" stopIfTrue="1">
      <formula>XFB15=1</formula>
    </cfRule>
  </conditionalFormatting>
  <conditionalFormatting sqref="B48:B50">
    <cfRule type="expression" dxfId="22" priority="24" stopIfTrue="1">
      <formula>XFB48=1</formula>
    </cfRule>
  </conditionalFormatting>
  <conditionalFormatting sqref="A62:A64 A66">
    <cfRule type="expression" dxfId="21" priority="21" stopIfTrue="1">
      <formula>XFB62=1</formula>
    </cfRule>
  </conditionalFormatting>
  <conditionalFormatting sqref="B62:B64 B66">
    <cfRule type="expression" dxfId="20" priority="22" stopIfTrue="1">
      <formula>XFB62=1</formula>
    </cfRule>
  </conditionalFormatting>
  <conditionalFormatting sqref="A11">
    <cfRule type="expression" dxfId="19" priority="19" stopIfTrue="1">
      <formula>#REF!=1</formula>
    </cfRule>
  </conditionalFormatting>
  <conditionalFormatting sqref="B11:D11">
    <cfRule type="expression" dxfId="18" priority="20" stopIfTrue="1">
      <formula>#REF!=1</formula>
    </cfRule>
  </conditionalFormatting>
  <conditionalFormatting sqref="E11">
    <cfRule type="expression" dxfId="17" priority="18" stopIfTrue="1">
      <formula>#REF!=1</formula>
    </cfRule>
  </conditionalFormatting>
  <conditionalFormatting sqref="A33">
    <cfRule type="expression" dxfId="16" priority="16" stopIfTrue="1">
      <formula>#REF!=1</formula>
    </cfRule>
  </conditionalFormatting>
  <conditionalFormatting sqref="B33">
    <cfRule type="expression" dxfId="15" priority="17" stopIfTrue="1">
      <formula>#REF!=1</formula>
    </cfRule>
  </conditionalFormatting>
  <conditionalFormatting sqref="A38">
    <cfRule type="expression" dxfId="14" priority="15" stopIfTrue="1">
      <formula>#REF!=1</formula>
    </cfRule>
  </conditionalFormatting>
  <conditionalFormatting sqref="C47:D47">
    <cfRule type="expression" dxfId="13" priority="14" stopIfTrue="1">
      <formula>#REF!=1</formula>
    </cfRule>
  </conditionalFormatting>
  <conditionalFormatting sqref="A47">
    <cfRule type="expression" dxfId="12" priority="12" stopIfTrue="1">
      <formula>XFB47=1</formula>
    </cfRule>
  </conditionalFormatting>
  <conditionalFormatting sqref="B47">
    <cfRule type="expression" dxfId="11" priority="13" stopIfTrue="1">
      <formula>XFB47=1</formula>
    </cfRule>
  </conditionalFormatting>
  <conditionalFormatting sqref="E47">
    <cfRule type="expression" dxfId="10" priority="11" stopIfTrue="1">
      <formula>#REF!=1</formula>
    </cfRule>
  </conditionalFormatting>
  <conditionalFormatting sqref="A54">
    <cfRule type="expression" dxfId="9" priority="9" stopIfTrue="1">
      <formula>#REF!=1</formula>
    </cfRule>
  </conditionalFormatting>
  <conditionalFormatting sqref="B54:D54">
    <cfRule type="expression" dxfId="8" priority="10" stopIfTrue="1">
      <formula>#REF!=1</formula>
    </cfRule>
  </conditionalFormatting>
  <conditionalFormatting sqref="E54">
    <cfRule type="expression" dxfId="7" priority="8" stopIfTrue="1">
      <formula>#REF!=1</formula>
    </cfRule>
  </conditionalFormatting>
  <conditionalFormatting sqref="A29:A30">
    <cfRule type="expression" dxfId="6" priority="6" stopIfTrue="1">
      <formula>#REF!=1</formula>
    </cfRule>
  </conditionalFormatting>
  <conditionalFormatting sqref="B29:E30">
    <cfRule type="expression" dxfId="5" priority="7" stopIfTrue="1">
      <formula>#REF!=1</formula>
    </cfRule>
  </conditionalFormatting>
  <conditionalFormatting sqref="C65:E65">
    <cfRule type="expression" dxfId="4" priority="5" stopIfTrue="1">
      <formula>#REF!=1</formula>
    </cfRule>
  </conditionalFormatting>
  <conditionalFormatting sqref="A65">
    <cfRule type="expression" dxfId="3" priority="3" stopIfTrue="1">
      <formula>XFB65=1</formula>
    </cfRule>
  </conditionalFormatting>
  <conditionalFormatting sqref="B65">
    <cfRule type="expression" dxfId="2" priority="4" stopIfTrue="1">
      <formula>XFB65=1</formula>
    </cfRule>
  </conditionalFormatting>
  <conditionalFormatting sqref="F65">
    <cfRule type="expression" dxfId="1" priority="2" stopIfTrue="1">
      <formula>#REF!=1</formula>
    </cfRule>
  </conditionalFormatting>
  <conditionalFormatting sqref="F66:F76">
    <cfRule type="expression" dxfId="0" priority="1" stopIfTrue="1">
      <formula>#REF!=1</formula>
    </cfRule>
  </conditionalFormatting>
  <pageMargins left="0.7" right="0.7" top="0.75" bottom="0.75" header="0.3" footer="0.3"/>
  <pageSetup paperSize="9" scale="6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zoomScaleSheetLayoutView="100" workbookViewId="0"/>
  </sheetViews>
  <sheetFormatPr defaultRowHeight="12.75"/>
  <cols>
    <col min="1" max="1" width="9.85546875" style="2" customWidth="1"/>
    <col min="2" max="2" width="53.710937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109</v>
      </c>
    </row>
    <row r="2" spans="1:6">
      <c r="A2" s="4"/>
      <c r="B2" s="10"/>
      <c r="C2" s="5"/>
      <c r="D2" s="12" t="str">
        <f>'Додаток 1'!D2</f>
        <v>до рішення виконавчого комітету</v>
      </c>
      <c r="F2" s="5"/>
    </row>
    <row r="3" spans="1:6">
      <c r="A3" s="4"/>
      <c r="B3" s="10"/>
      <c r="C3" s="5"/>
      <c r="D3" s="12" t="str">
        <f>'Додаток 1'!D3</f>
        <v>Здолбунівської міської ради</v>
      </c>
      <c r="F3" s="5"/>
    </row>
    <row r="4" spans="1:6">
      <c r="A4" s="4"/>
      <c r="B4" s="10"/>
      <c r="C4" s="5"/>
      <c r="D4" s="12" t="str">
        <f>'Додаток 1'!D4</f>
        <v>від 24 квітня 2026 року № 102</v>
      </c>
      <c r="F4" s="5"/>
    </row>
    <row r="5" spans="1:6">
      <c r="A5" s="4"/>
      <c r="B5" s="10"/>
      <c r="C5" s="5"/>
      <c r="D5" s="12"/>
      <c r="E5" s="12"/>
      <c r="F5" s="5"/>
    </row>
    <row r="6" spans="1:6" ht="18.75">
      <c r="A6" s="4"/>
      <c r="B6" s="145" t="s">
        <v>105</v>
      </c>
      <c r="C6" s="145"/>
      <c r="D6" s="145"/>
      <c r="E6" s="145"/>
      <c r="F6" s="5"/>
    </row>
    <row r="7" spans="1:6" ht="18.75">
      <c r="A7" s="4"/>
      <c r="B7" s="145" t="s">
        <v>83</v>
      </c>
      <c r="C7" s="145"/>
      <c r="D7" s="145"/>
      <c r="E7" s="145"/>
      <c r="F7" s="5"/>
    </row>
    <row r="8" spans="1:6" ht="18.75">
      <c r="A8" s="4"/>
      <c r="B8" s="145" t="s">
        <v>232</v>
      </c>
      <c r="C8" s="145"/>
      <c r="D8" s="145"/>
      <c r="E8" s="145"/>
      <c r="F8" s="5"/>
    </row>
    <row r="9" spans="1:6" ht="11.25" customHeight="1" thickBot="1">
      <c r="F9" s="11" t="s">
        <v>0</v>
      </c>
    </row>
    <row r="10" spans="1:6" s="27" customFormat="1" ht="70.5" customHeight="1" thickBot="1">
      <c r="A10" s="92" t="s">
        <v>1</v>
      </c>
      <c r="B10" s="93" t="s">
        <v>2</v>
      </c>
      <c r="C10" s="94" t="s">
        <v>233</v>
      </c>
      <c r="D10" s="94" t="s">
        <v>234</v>
      </c>
      <c r="E10" s="94" t="s">
        <v>235</v>
      </c>
      <c r="F10" s="95" t="s">
        <v>84</v>
      </c>
    </row>
    <row r="11" spans="1:6" s="27" customFormat="1" ht="51.75" customHeight="1">
      <c r="A11" s="78" t="s">
        <v>280</v>
      </c>
      <c r="B11" s="79" t="s">
        <v>281</v>
      </c>
      <c r="C11" s="80">
        <f>C12+C13+C14</f>
        <v>1000000</v>
      </c>
      <c r="D11" s="80">
        <f>D12+D13+D14</f>
        <v>250000</v>
      </c>
      <c r="E11" s="81">
        <f>SUM(E12:E14)</f>
        <v>410524.86000000004</v>
      </c>
      <c r="F11" s="99">
        <f>E11/D11*100</f>
        <v>164.20994400000001</v>
      </c>
    </row>
    <row r="12" spans="1:6" s="27" customFormat="1" ht="58.5" customHeight="1">
      <c r="A12" s="37" t="s">
        <v>85</v>
      </c>
      <c r="B12" s="38" t="s">
        <v>86</v>
      </c>
      <c r="C12" s="39">
        <v>1000000</v>
      </c>
      <c r="D12" s="39">
        <v>250000</v>
      </c>
      <c r="E12" s="69">
        <v>313393.95</v>
      </c>
      <c r="F12" s="97">
        <f>E12/D12*100</f>
        <v>125.35758000000001</v>
      </c>
    </row>
    <row r="13" spans="1:6" s="27" customFormat="1" ht="39.75" customHeight="1">
      <c r="A13" s="37" t="s">
        <v>87</v>
      </c>
      <c r="B13" s="38" t="s">
        <v>88</v>
      </c>
      <c r="C13" s="39">
        <v>0</v>
      </c>
      <c r="D13" s="39">
        <v>0</v>
      </c>
      <c r="E13" s="69">
        <v>96975.47</v>
      </c>
      <c r="F13" s="97">
        <v>0</v>
      </c>
    </row>
    <row r="14" spans="1:6" s="27" customFormat="1" ht="41.25" customHeight="1">
      <c r="A14" s="37" t="s">
        <v>89</v>
      </c>
      <c r="B14" s="38" t="s">
        <v>90</v>
      </c>
      <c r="C14" s="39">
        <v>0</v>
      </c>
      <c r="D14" s="39">
        <v>0</v>
      </c>
      <c r="E14" s="69">
        <v>155.44</v>
      </c>
      <c r="F14" s="97">
        <v>0</v>
      </c>
    </row>
    <row r="15" spans="1:6" s="27" customFormat="1" ht="27" customHeight="1">
      <c r="A15" s="57" t="s">
        <v>273</v>
      </c>
      <c r="B15" s="58" t="s">
        <v>54</v>
      </c>
      <c r="C15" s="63">
        <f>C16</f>
        <v>0</v>
      </c>
      <c r="D15" s="63">
        <f>D16</f>
        <v>0</v>
      </c>
      <c r="E15" s="72">
        <f>E16</f>
        <v>41572.300000000003</v>
      </c>
      <c r="F15" s="100">
        <v>0</v>
      </c>
    </row>
    <row r="16" spans="1:6" s="27" customFormat="1" ht="44.25" customHeight="1">
      <c r="A16" s="37" t="s">
        <v>91</v>
      </c>
      <c r="B16" s="38" t="s">
        <v>92</v>
      </c>
      <c r="C16" s="39">
        <v>0</v>
      </c>
      <c r="D16" s="39">
        <v>0</v>
      </c>
      <c r="E16" s="69">
        <v>41572.300000000003</v>
      </c>
      <c r="F16" s="97">
        <v>0</v>
      </c>
    </row>
    <row r="17" spans="1:6" s="27" customFormat="1" ht="34.5" customHeight="1">
      <c r="A17" s="57">
        <v>24170000</v>
      </c>
      <c r="B17" s="58" t="s">
        <v>240</v>
      </c>
      <c r="C17" s="63">
        <v>0</v>
      </c>
      <c r="D17" s="63">
        <v>0</v>
      </c>
      <c r="E17" s="72">
        <v>16801</v>
      </c>
      <c r="F17" s="100">
        <v>0</v>
      </c>
    </row>
    <row r="18" spans="1:6" s="27" customFormat="1" ht="25.5" customHeight="1">
      <c r="A18" s="57" t="s">
        <v>282</v>
      </c>
      <c r="B18" s="58" t="s">
        <v>283</v>
      </c>
      <c r="C18" s="63">
        <f>SUM(C19:C23)</f>
        <v>7016181</v>
      </c>
      <c r="D18" s="63">
        <f>D19+D20+D21+D22+D23+D24</f>
        <v>1754045.25</v>
      </c>
      <c r="E18" s="72">
        <f>SUM(E19:E24)</f>
        <v>4529434.93</v>
      </c>
      <c r="F18" s="100">
        <v>0</v>
      </c>
    </row>
    <row r="19" spans="1:6" s="27" customFormat="1" ht="43.5" customHeight="1">
      <c r="A19" s="37" t="s">
        <v>93</v>
      </c>
      <c r="B19" s="38" t="s">
        <v>94</v>
      </c>
      <c r="C19" s="39">
        <v>6602181</v>
      </c>
      <c r="D19" s="39">
        <v>1650545.25</v>
      </c>
      <c r="E19" s="69">
        <v>708642.2</v>
      </c>
      <c r="F19" s="97">
        <v>0</v>
      </c>
    </row>
    <row r="20" spans="1:6" s="27" customFormat="1" ht="29.25" customHeight="1">
      <c r="A20" s="37" t="s">
        <v>95</v>
      </c>
      <c r="B20" s="38" t="s">
        <v>96</v>
      </c>
      <c r="C20" s="39">
        <v>414000</v>
      </c>
      <c r="D20" s="39">
        <v>103500</v>
      </c>
      <c r="E20" s="69">
        <v>208567.5</v>
      </c>
      <c r="F20" s="97">
        <v>0</v>
      </c>
    </row>
    <row r="21" spans="1:6" s="27" customFormat="1" ht="38.25">
      <c r="A21" s="37" t="s">
        <v>97</v>
      </c>
      <c r="B21" s="38" t="s">
        <v>98</v>
      </c>
      <c r="C21" s="39">
        <v>0</v>
      </c>
      <c r="D21" s="39">
        <v>0</v>
      </c>
      <c r="E21" s="69">
        <v>19854.599999999999</v>
      </c>
      <c r="F21" s="97">
        <v>0</v>
      </c>
    </row>
    <row r="22" spans="1:6" s="27" customFormat="1" ht="63" hidden="1" customHeight="1">
      <c r="A22" s="37" t="s">
        <v>99</v>
      </c>
      <c r="B22" s="38" t="s">
        <v>100</v>
      </c>
      <c r="C22" s="39">
        <v>0</v>
      </c>
      <c r="D22" s="39">
        <v>0</v>
      </c>
      <c r="E22" s="69">
        <v>0</v>
      </c>
      <c r="F22" s="97">
        <v>0</v>
      </c>
    </row>
    <row r="23" spans="1:6" s="27" customFormat="1" ht="30" customHeight="1">
      <c r="A23" s="37" t="s">
        <v>101</v>
      </c>
      <c r="B23" s="38" t="s">
        <v>102</v>
      </c>
      <c r="C23" s="39">
        <v>0</v>
      </c>
      <c r="D23" s="39">
        <v>0</v>
      </c>
      <c r="E23" s="69">
        <v>442682.57</v>
      </c>
      <c r="F23" s="97">
        <v>0</v>
      </c>
    </row>
    <row r="24" spans="1:6" s="27" customFormat="1" ht="62.25" customHeight="1">
      <c r="A24" s="37" t="s">
        <v>103</v>
      </c>
      <c r="B24" s="38" t="s">
        <v>286</v>
      </c>
      <c r="C24" s="39">
        <v>0</v>
      </c>
      <c r="D24" s="39">
        <v>0</v>
      </c>
      <c r="E24" s="69">
        <v>3149688.06</v>
      </c>
      <c r="F24" s="97">
        <v>0</v>
      </c>
    </row>
    <row r="25" spans="1:6" s="27" customFormat="1" ht="26.25" customHeight="1">
      <c r="A25" s="57">
        <v>31000000</v>
      </c>
      <c r="B25" s="58" t="s">
        <v>287</v>
      </c>
      <c r="C25" s="63">
        <f>C26</f>
        <v>1780000</v>
      </c>
      <c r="D25" s="63">
        <f>D26</f>
        <v>1560000</v>
      </c>
      <c r="E25" s="72">
        <f>E26</f>
        <v>1560120</v>
      </c>
      <c r="F25" s="100">
        <f>F26</f>
        <v>100.00769230769231</v>
      </c>
    </row>
    <row r="26" spans="1:6" s="27" customFormat="1" ht="31.5" customHeight="1">
      <c r="A26" s="37">
        <v>31030000</v>
      </c>
      <c r="B26" s="38" t="s">
        <v>239</v>
      </c>
      <c r="C26" s="39">
        <v>1780000</v>
      </c>
      <c r="D26" s="39">
        <v>1560000</v>
      </c>
      <c r="E26" s="69">
        <v>1560120</v>
      </c>
      <c r="F26" s="97">
        <f>E26/D26*100</f>
        <v>100.00769230769231</v>
      </c>
    </row>
    <row r="27" spans="1:6" s="27" customFormat="1" ht="24.75" customHeight="1">
      <c r="A27" s="57" t="s">
        <v>284</v>
      </c>
      <c r="B27" s="58" t="s">
        <v>285</v>
      </c>
      <c r="C27" s="63">
        <f>C28</f>
        <v>520000</v>
      </c>
      <c r="D27" s="63">
        <f>D28</f>
        <v>0</v>
      </c>
      <c r="E27" s="72">
        <f>E28</f>
        <v>51786</v>
      </c>
      <c r="F27" s="100">
        <v>0</v>
      </c>
    </row>
    <row r="28" spans="1:6" s="27" customFormat="1" ht="55.5" customHeight="1">
      <c r="A28" s="37">
        <v>33010100</v>
      </c>
      <c r="B28" s="38" t="s">
        <v>104</v>
      </c>
      <c r="C28" s="39">
        <v>520000</v>
      </c>
      <c r="D28" s="39">
        <v>0</v>
      </c>
      <c r="E28" s="69">
        <v>51786</v>
      </c>
      <c r="F28" s="97">
        <v>0</v>
      </c>
    </row>
    <row r="29" spans="1:6" s="27" customFormat="1" ht="2.25" hidden="1" customHeight="1">
      <c r="A29" s="37">
        <v>33010200</v>
      </c>
      <c r="B29" s="38" t="s">
        <v>214</v>
      </c>
      <c r="C29" s="39">
        <v>0</v>
      </c>
      <c r="D29" s="39">
        <v>0</v>
      </c>
      <c r="E29" s="69">
        <v>0</v>
      </c>
      <c r="F29" s="97">
        <v>0</v>
      </c>
    </row>
    <row r="30" spans="1:6" s="27" customFormat="1" ht="30" customHeight="1">
      <c r="A30" s="57" t="s">
        <v>276</v>
      </c>
      <c r="B30" s="58" t="s">
        <v>277</v>
      </c>
      <c r="C30" s="63">
        <f>C33</f>
        <v>8000000</v>
      </c>
      <c r="D30" s="63">
        <f>D31+D32+D33+D34</f>
        <v>2000000</v>
      </c>
      <c r="E30" s="72">
        <f>E33</f>
        <v>0</v>
      </c>
      <c r="F30" s="100">
        <v>0</v>
      </c>
    </row>
    <row r="31" spans="1:6" s="27" customFormat="1" ht="27.75" hidden="1" customHeight="1">
      <c r="A31" s="37">
        <v>41033900</v>
      </c>
      <c r="B31" s="38" t="s">
        <v>70</v>
      </c>
      <c r="C31" s="39">
        <v>0</v>
      </c>
      <c r="D31" s="39">
        <v>0</v>
      </c>
      <c r="E31" s="69">
        <v>0</v>
      </c>
      <c r="F31" s="97">
        <v>0</v>
      </c>
    </row>
    <row r="32" spans="1:6" s="27" customFormat="1" ht="38.25" hidden="1">
      <c r="A32" s="37">
        <v>41035400</v>
      </c>
      <c r="B32" s="38" t="s">
        <v>210</v>
      </c>
      <c r="C32" s="39">
        <v>0</v>
      </c>
      <c r="D32" s="39">
        <v>0</v>
      </c>
      <c r="E32" s="69">
        <v>0</v>
      </c>
      <c r="F32" s="97">
        <v>0</v>
      </c>
    </row>
    <row r="33" spans="1:6" s="27" customFormat="1" ht="26.25" thickBot="1">
      <c r="A33" s="37">
        <v>41038800</v>
      </c>
      <c r="B33" s="38" t="s">
        <v>228</v>
      </c>
      <c r="C33" s="39">
        <v>8000000</v>
      </c>
      <c r="D33" s="39">
        <v>2000000</v>
      </c>
      <c r="E33" s="69">
        <v>0</v>
      </c>
      <c r="F33" s="97">
        <f>E33/D33*100</f>
        <v>0</v>
      </c>
    </row>
    <row r="34" spans="1:6" s="27" customFormat="1" ht="39" hidden="1" thickBot="1">
      <c r="A34" s="40">
        <v>41051100</v>
      </c>
      <c r="B34" s="41" t="s">
        <v>200</v>
      </c>
      <c r="C34" s="44">
        <v>0</v>
      </c>
      <c r="D34" s="44">
        <v>0</v>
      </c>
      <c r="E34" s="70">
        <v>0</v>
      </c>
      <c r="F34" s="98">
        <v>0</v>
      </c>
    </row>
    <row r="35" spans="1:6" s="27" customFormat="1" ht="16.5" thickBot="1">
      <c r="A35" s="42" t="s">
        <v>77</v>
      </c>
      <c r="B35" s="96" t="s">
        <v>78</v>
      </c>
      <c r="C35" s="91">
        <f>C11+C18+C27+C25</f>
        <v>10316181</v>
      </c>
      <c r="D35" s="91">
        <f>D11+D18+D27+D15+D25</f>
        <v>3564045.25</v>
      </c>
      <c r="E35" s="91">
        <f>E11+E18+E27+E15+E25+E17</f>
        <v>6610239.0899999999</v>
      </c>
      <c r="F35" s="101">
        <f>E35/D35*100</f>
        <v>185.47012246828234</v>
      </c>
    </row>
    <row r="36" spans="1:6" s="27" customFormat="1" ht="16.5" thickBot="1">
      <c r="A36" s="43" t="s">
        <v>77</v>
      </c>
      <c r="B36" s="89" t="s">
        <v>79</v>
      </c>
      <c r="C36" s="90">
        <f>C35+C30</f>
        <v>18316181</v>
      </c>
      <c r="D36" s="90">
        <f>D35+D30</f>
        <v>5564045.25</v>
      </c>
      <c r="E36" s="90">
        <f>E30+E35</f>
        <v>6610239.0899999999</v>
      </c>
      <c r="F36" s="101">
        <f>E36/D36*100</f>
        <v>118.80275578276434</v>
      </c>
    </row>
    <row r="37" spans="1:6" s="27" customFormat="1" ht="15" customHeight="1"/>
    <row r="39" spans="1:6" ht="15">
      <c r="A39" s="28" t="s">
        <v>338</v>
      </c>
      <c r="B39" s="29"/>
      <c r="C39" s="30"/>
      <c r="D39" s="30"/>
      <c r="E39" s="88"/>
      <c r="F39" s="3"/>
    </row>
    <row r="40" spans="1:6" ht="14.25">
      <c r="A40" s="31" t="s">
        <v>106</v>
      </c>
      <c r="B40" s="29"/>
      <c r="C40" s="3"/>
      <c r="D40" s="146" t="s">
        <v>339</v>
      </c>
      <c r="E40" s="146"/>
      <c r="F40" s="146"/>
    </row>
  </sheetData>
  <mergeCells count="4">
    <mergeCell ref="B6:E6"/>
    <mergeCell ref="B7:E7"/>
    <mergeCell ref="B8:E8"/>
    <mergeCell ref="D40:F40"/>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
  <sheetViews>
    <sheetView zoomScaleNormal="100" zoomScaleSheetLayoutView="90" workbookViewId="0">
      <selection activeCell="A79" sqref="A79:F80"/>
    </sheetView>
  </sheetViews>
  <sheetFormatPr defaultRowHeight="12.75"/>
  <cols>
    <col min="1" max="1" width="10.85546875" style="2" customWidth="1"/>
    <col min="2" max="2" width="58.42578125" style="2" customWidth="1"/>
    <col min="3" max="3" width="15.140625" style="2" customWidth="1"/>
    <col min="4" max="4" width="15.85546875" style="2" customWidth="1"/>
    <col min="5" max="5" width="15.140625" style="2" customWidth="1"/>
    <col min="6" max="6" width="8.85546875" style="2" customWidth="1"/>
    <col min="7" max="16384" width="9.140625" style="2"/>
  </cols>
  <sheetData>
    <row r="1" spans="1:7">
      <c r="C1" s="3"/>
      <c r="D1" s="3" t="s">
        <v>107</v>
      </c>
    </row>
    <row r="2" spans="1:7">
      <c r="C2" s="12"/>
      <c r="D2" s="12" t="str">
        <f>'Додаток 1'!D2</f>
        <v>до рішення виконавчого комітету</v>
      </c>
    </row>
    <row r="3" spans="1:7">
      <c r="C3" s="12"/>
      <c r="D3" s="12" t="str">
        <f>'Додаток 1'!D3</f>
        <v>Здолбунівської міської ради</v>
      </c>
    </row>
    <row r="4" spans="1:7">
      <c r="C4" s="12"/>
      <c r="D4" s="12" t="str">
        <f>'Додаток 1'!D4</f>
        <v>від 24 квітня 2026 року № 102</v>
      </c>
    </row>
    <row r="5" spans="1:7">
      <c r="C5" s="12"/>
      <c r="D5" s="12"/>
    </row>
    <row r="6" spans="1:7" ht="18.75">
      <c r="B6" s="145" t="s">
        <v>153</v>
      </c>
      <c r="C6" s="145"/>
      <c r="D6" s="145"/>
      <c r="E6" s="145"/>
    </row>
    <row r="7" spans="1:7" ht="18.75">
      <c r="B7" s="145" t="s">
        <v>83</v>
      </c>
      <c r="C7" s="145"/>
      <c r="D7" s="145"/>
      <c r="E7" s="145"/>
    </row>
    <row r="8" spans="1:7" ht="18.75">
      <c r="B8" s="145" t="s">
        <v>236</v>
      </c>
      <c r="C8" s="145"/>
      <c r="D8" s="145"/>
      <c r="E8" s="145"/>
    </row>
    <row r="9" spans="1:7" ht="13.5" thickBot="1">
      <c r="F9" s="2" t="s">
        <v>0</v>
      </c>
    </row>
    <row r="10" spans="1:7" ht="59.25" customHeight="1" thickBot="1">
      <c r="A10" s="32" t="s">
        <v>110</v>
      </c>
      <c r="B10" s="33" t="s">
        <v>111</v>
      </c>
      <c r="C10" s="33" t="s">
        <v>233</v>
      </c>
      <c r="D10" s="33" t="s">
        <v>234</v>
      </c>
      <c r="E10" s="33" t="s">
        <v>235</v>
      </c>
      <c r="F10" s="34" t="s">
        <v>84</v>
      </c>
      <c r="G10" s="13"/>
    </row>
    <row r="11" spans="1:7" ht="17.25" customHeight="1">
      <c r="A11" s="119" t="s">
        <v>288</v>
      </c>
      <c r="B11" s="120" t="s">
        <v>289</v>
      </c>
      <c r="C11" s="121">
        <f>C12+C13+C14</f>
        <v>40763298</v>
      </c>
      <c r="D11" s="121">
        <f>D12+D13+D14</f>
        <v>10541920</v>
      </c>
      <c r="E11" s="122">
        <f>SUM(E12:E14)</f>
        <v>9018877.040000001</v>
      </c>
      <c r="F11" s="99">
        <f>E11/D11*100</f>
        <v>85.552508840894276</v>
      </c>
      <c r="G11" s="16"/>
    </row>
    <row r="12" spans="1:7" ht="43.5" customHeight="1">
      <c r="A12" s="35" t="s">
        <v>290</v>
      </c>
      <c r="B12" s="14" t="s">
        <v>112</v>
      </c>
      <c r="C12" s="105">
        <v>30531798</v>
      </c>
      <c r="D12" s="105">
        <v>7915380</v>
      </c>
      <c r="E12" s="15">
        <v>7185386.6500000004</v>
      </c>
      <c r="F12" s="127">
        <f t="shared" ref="F12:F74" si="0">E12/D12*100</f>
        <v>90.777532474751695</v>
      </c>
      <c r="G12" s="16"/>
    </row>
    <row r="13" spans="1:7" ht="25.5">
      <c r="A13" s="35" t="s">
        <v>291</v>
      </c>
      <c r="B13" s="14" t="s">
        <v>133</v>
      </c>
      <c r="C13" s="105">
        <f>5823300+1932000+2446200</f>
        <v>10201500</v>
      </c>
      <c r="D13" s="105">
        <f>1580400+520240+505900</f>
        <v>2606540</v>
      </c>
      <c r="E13" s="15">
        <f>973059+440912.17+418701.22</f>
        <v>1832672.39</v>
      </c>
      <c r="F13" s="127">
        <f t="shared" si="0"/>
        <v>70.310541560843106</v>
      </c>
      <c r="G13" s="16"/>
    </row>
    <row r="14" spans="1:7" ht="15.75" customHeight="1">
      <c r="A14" s="35" t="s">
        <v>292</v>
      </c>
      <c r="B14" s="14" t="s">
        <v>113</v>
      </c>
      <c r="C14" s="105">
        <v>30000</v>
      </c>
      <c r="D14" s="105">
        <v>20000</v>
      </c>
      <c r="E14" s="15">
        <v>818</v>
      </c>
      <c r="F14" s="127">
        <f t="shared" si="0"/>
        <v>4.09</v>
      </c>
      <c r="G14" s="16"/>
    </row>
    <row r="15" spans="1:7" ht="14.25">
      <c r="A15" s="102" t="s">
        <v>293</v>
      </c>
      <c r="B15" s="103" t="s">
        <v>294</v>
      </c>
      <c r="C15" s="104">
        <f>SUM(C16:C28)</f>
        <v>297873218</v>
      </c>
      <c r="D15" s="104">
        <f>SUM(D16:D28)</f>
        <v>102766166</v>
      </c>
      <c r="E15" s="104">
        <f>SUM(E16:E28)</f>
        <v>81389805.600000009</v>
      </c>
      <c r="F15" s="129">
        <f t="shared" si="0"/>
        <v>79.1990289878091</v>
      </c>
      <c r="G15" s="16"/>
    </row>
    <row r="16" spans="1:7">
      <c r="A16" s="21">
        <v>1010</v>
      </c>
      <c r="B16" s="14" t="s">
        <v>134</v>
      </c>
      <c r="C16" s="105">
        <v>76451065</v>
      </c>
      <c r="D16" s="105">
        <v>26755250</v>
      </c>
      <c r="E16" s="15">
        <v>17480066.27</v>
      </c>
      <c r="F16" s="127">
        <f t="shared" si="0"/>
        <v>65.333219723231878</v>
      </c>
      <c r="G16" s="16"/>
    </row>
    <row r="17" spans="1:7" ht="25.5">
      <c r="A17" s="21">
        <v>1021</v>
      </c>
      <c r="B17" s="14" t="s">
        <v>135</v>
      </c>
      <c r="C17" s="105">
        <v>60772696</v>
      </c>
      <c r="D17" s="105">
        <v>16280328</v>
      </c>
      <c r="E17" s="15">
        <v>15051912.800000001</v>
      </c>
      <c r="F17" s="127">
        <f t="shared" si="0"/>
        <v>92.454604108713283</v>
      </c>
      <c r="G17" s="16"/>
    </row>
    <row r="18" spans="1:7" ht="25.5">
      <c r="A18" s="21">
        <v>1031</v>
      </c>
      <c r="B18" s="14" t="s">
        <v>136</v>
      </c>
      <c r="C18" s="105">
        <v>106525442</v>
      </c>
      <c r="D18" s="105">
        <v>36565590</v>
      </c>
      <c r="E18" s="15">
        <v>34215865.170000002</v>
      </c>
      <c r="F18" s="127">
        <f t="shared" si="0"/>
        <v>93.57394525836996</v>
      </c>
      <c r="G18" s="16"/>
    </row>
    <row r="19" spans="1:7" ht="51" hidden="1">
      <c r="A19" s="35" t="s">
        <v>202</v>
      </c>
      <c r="B19" s="14" t="s">
        <v>203</v>
      </c>
      <c r="C19" s="105"/>
      <c r="D19" s="105"/>
      <c r="E19" s="15"/>
      <c r="F19" s="127" t="e">
        <f t="shared" si="0"/>
        <v>#DIV/0!</v>
      </c>
      <c r="G19" s="16"/>
    </row>
    <row r="20" spans="1:7" ht="25.5">
      <c r="A20" s="21">
        <v>1070</v>
      </c>
      <c r="B20" s="14" t="s">
        <v>137</v>
      </c>
      <c r="C20" s="105">
        <v>12952464</v>
      </c>
      <c r="D20" s="105">
        <v>4794570</v>
      </c>
      <c r="E20" s="15">
        <v>2752489.62</v>
      </c>
      <c r="F20" s="127">
        <f t="shared" si="0"/>
        <v>57.408477089707731</v>
      </c>
      <c r="G20" s="16"/>
    </row>
    <row r="21" spans="1:7">
      <c r="A21" s="21">
        <v>1080</v>
      </c>
      <c r="B21" s="14" t="s">
        <v>138</v>
      </c>
      <c r="C21" s="105">
        <v>19836782</v>
      </c>
      <c r="D21" s="105">
        <v>7814216</v>
      </c>
      <c r="E21" s="15">
        <v>4489698.9000000004</v>
      </c>
      <c r="F21" s="127">
        <f t="shared" si="0"/>
        <v>57.455525928640824</v>
      </c>
      <c r="G21" s="16"/>
    </row>
    <row r="22" spans="1:7">
      <c r="A22" s="21">
        <v>1142</v>
      </c>
      <c r="B22" s="14" t="s">
        <v>139</v>
      </c>
      <c r="C22" s="105">
        <v>618108</v>
      </c>
      <c r="D22" s="105">
        <v>318108</v>
      </c>
      <c r="E22" s="15"/>
      <c r="F22" s="127">
        <f t="shared" si="0"/>
        <v>0</v>
      </c>
      <c r="G22" s="16"/>
    </row>
    <row r="23" spans="1:7" ht="25.5">
      <c r="A23" s="21">
        <v>1151</v>
      </c>
      <c r="B23" s="14" t="s">
        <v>140</v>
      </c>
      <c r="C23" s="105">
        <v>1321361</v>
      </c>
      <c r="D23" s="105">
        <v>432304</v>
      </c>
      <c r="E23" s="15">
        <v>257545.25</v>
      </c>
      <c r="F23" s="127">
        <f t="shared" si="0"/>
        <v>59.575032847255635</v>
      </c>
      <c r="G23" s="16"/>
    </row>
    <row r="24" spans="1:7" ht="25.5">
      <c r="A24" s="21">
        <v>1152</v>
      </c>
      <c r="B24" s="14" t="s">
        <v>141</v>
      </c>
      <c r="C24" s="105">
        <v>3134300</v>
      </c>
      <c r="D24" s="105">
        <v>1075800</v>
      </c>
      <c r="E24" s="15">
        <v>896206.95</v>
      </c>
      <c r="F24" s="127">
        <f t="shared" si="0"/>
        <v>83.306093139988846</v>
      </c>
      <c r="G24" s="16"/>
    </row>
    <row r="25" spans="1:7" ht="52.5" customHeight="1">
      <c r="A25" s="35" t="s">
        <v>295</v>
      </c>
      <c r="B25" s="14" t="s">
        <v>216</v>
      </c>
      <c r="C25" s="105">
        <v>411800</v>
      </c>
      <c r="D25" s="105">
        <v>205800</v>
      </c>
      <c r="E25" s="15">
        <v>205718.75</v>
      </c>
      <c r="F25" s="127">
        <f t="shared" si="0"/>
        <v>99.960519922254619</v>
      </c>
      <c r="G25" s="16"/>
    </row>
    <row r="26" spans="1:7" ht="51" hidden="1">
      <c r="A26" s="35" t="s">
        <v>296</v>
      </c>
      <c r="B26" s="14" t="s">
        <v>217</v>
      </c>
      <c r="C26" s="105"/>
      <c r="D26" s="105"/>
      <c r="E26" s="15"/>
      <c r="F26" s="127">
        <v>0</v>
      </c>
      <c r="G26" s="16"/>
    </row>
    <row r="27" spans="1:7" ht="38.25">
      <c r="A27" s="106" t="s">
        <v>297</v>
      </c>
      <c r="B27" s="107" t="s">
        <v>218</v>
      </c>
      <c r="C27" s="105">
        <v>9855400</v>
      </c>
      <c r="D27" s="105">
        <v>4927800</v>
      </c>
      <c r="E27" s="15">
        <v>4333911.68</v>
      </c>
      <c r="F27" s="127">
        <f t="shared" si="0"/>
        <v>87.948205690165992</v>
      </c>
      <c r="G27" s="16"/>
    </row>
    <row r="28" spans="1:7" ht="25.5">
      <c r="A28" s="108" t="s">
        <v>298</v>
      </c>
      <c r="B28" s="109" t="s">
        <v>242</v>
      </c>
      <c r="C28" s="105">
        <v>5993800</v>
      </c>
      <c r="D28" s="105">
        <v>3596400</v>
      </c>
      <c r="E28" s="15">
        <v>1706390.21</v>
      </c>
      <c r="F28" s="127">
        <f t="shared" si="0"/>
        <v>47.447175230786343</v>
      </c>
      <c r="G28" s="16"/>
    </row>
    <row r="29" spans="1:7" ht="14.25">
      <c r="A29" s="102" t="s">
        <v>299</v>
      </c>
      <c r="B29" s="103" t="s">
        <v>300</v>
      </c>
      <c r="C29" s="104">
        <f>SUM(C30:C32)</f>
        <v>41992768</v>
      </c>
      <c r="D29" s="104">
        <f>SUM(D30:D32)</f>
        <v>6794755</v>
      </c>
      <c r="E29" s="104">
        <f>SUM(E30:E32)</f>
        <v>5172700.54</v>
      </c>
      <c r="F29" s="129">
        <f>E29/D29*100</f>
        <v>76.127844786162271</v>
      </c>
      <c r="G29" s="16"/>
    </row>
    <row r="30" spans="1:7" ht="27" customHeight="1">
      <c r="A30" s="21">
        <v>2010</v>
      </c>
      <c r="B30" s="14" t="s">
        <v>142</v>
      </c>
      <c r="C30" s="105">
        <v>36589296</v>
      </c>
      <c r="D30" s="105">
        <v>5377408</v>
      </c>
      <c r="E30" s="15">
        <v>3938110.29</v>
      </c>
      <c r="F30" s="127">
        <f t="shared" si="0"/>
        <v>73.234359193128</v>
      </c>
      <c r="G30" s="16"/>
    </row>
    <row r="31" spans="1:7">
      <c r="A31" s="21">
        <v>2100</v>
      </c>
      <c r="B31" s="14" t="s">
        <v>143</v>
      </c>
      <c r="C31" s="105">
        <v>765509</v>
      </c>
      <c r="D31" s="105">
        <v>187582</v>
      </c>
      <c r="E31" s="15">
        <v>148213.96</v>
      </c>
      <c r="F31" s="127">
        <f t="shared" si="0"/>
        <v>79.012890362614741</v>
      </c>
      <c r="G31" s="16"/>
    </row>
    <row r="32" spans="1:7" ht="25.5">
      <c r="A32" s="21">
        <v>2111</v>
      </c>
      <c r="B32" s="14" t="s">
        <v>144</v>
      </c>
      <c r="C32" s="105">
        <v>4637963</v>
      </c>
      <c r="D32" s="105">
        <v>1229765</v>
      </c>
      <c r="E32" s="15">
        <v>1086376.29</v>
      </c>
      <c r="F32" s="127">
        <f t="shared" si="0"/>
        <v>88.340153606583371</v>
      </c>
      <c r="G32" s="16"/>
    </row>
    <row r="33" spans="1:7" ht="14.25">
      <c r="A33" s="102">
        <v>3000</v>
      </c>
      <c r="B33" s="103" t="s">
        <v>301</v>
      </c>
      <c r="C33" s="104">
        <f>SUM(C34:C41)</f>
        <v>26859560</v>
      </c>
      <c r="D33" s="104">
        <f>SUM(D34:D41)</f>
        <v>8713019</v>
      </c>
      <c r="E33" s="104">
        <f>SUM(E34:E41)</f>
        <v>5048492.6899999995</v>
      </c>
      <c r="F33" s="129">
        <f t="shared" si="0"/>
        <v>57.941945151273046</v>
      </c>
      <c r="G33" s="16"/>
    </row>
    <row r="34" spans="1:7" hidden="1">
      <c r="A34" s="21">
        <v>3032</v>
      </c>
      <c r="B34" s="14" t="s">
        <v>114</v>
      </c>
      <c r="C34" s="105"/>
      <c r="D34" s="105"/>
      <c r="E34" s="15"/>
      <c r="F34" s="127" t="e">
        <f t="shared" si="0"/>
        <v>#DIV/0!</v>
      </c>
      <c r="G34" s="16"/>
    </row>
    <row r="35" spans="1:7" ht="25.5">
      <c r="A35" s="21">
        <v>3033</v>
      </c>
      <c r="B35" s="14" t="s">
        <v>115</v>
      </c>
      <c r="C35" s="105">
        <v>600000</v>
      </c>
      <c r="D35" s="105">
        <v>160500</v>
      </c>
      <c r="E35" s="15">
        <v>134660</v>
      </c>
      <c r="F35" s="127">
        <f t="shared" si="0"/>
        <v>83.900311526479754</v>
      </c>
      <c r="G35" s="16"/>
    </row>
    <row r="36" spans="1:7" ht="25.5">
      <c r="A36" s="21">
        <v>3035</v>
      </c>
      <c r="B36" s="14" t="s">
        <v>116</v>
      </c>
      <c r="C36" s="105">
        <v>600000</v>
      </c>
      <c r="D36" s="105">
        <v>155000</v>
      </c>
      <c r="E36" s="15">
        <v>154147.22</v>
      </c>
      <c r="F36" s="127">
        <f t="shared" si="0"/>
        <v>99.449819354838709</v>
      </c>
      <c r="G36" s="16"/>
    </row>
    <row r="37" spans="1:7" ht="38.25">
      <c r="A37" s="21">
        <v>3104</v>
      </c>
      <c r="B37" s="14" t="s">
        <v>117</v>
      </c>
      <c r="C37" s="105">
        <v>21279560</v>
      </c>
      <c r="D37" s="105">
        <v>7888780</v>
      </c>
      <c r="E37" s="15">
        <v>4294039.7699999996</v>
      </c>
      <c r="F37" s="127">
        <f t="shared" si="0"/>
        <v>54.432241360514546</v>
      </c>
      <c r="G37" s="16"/>
    </row>
    <row r="38" spans="1:7">
      <c r="A38" s="35" t="s">
        <v>302</v>
      </c>
      <c r="B38" s="14" t="s">
        <v>201</v>
      </c>
      <c r="C38" s="105">
        <v>200000</v>
      </c>
      <c r="D38" s="105">
        <v>0</v>
      </c>
      <c r="E38" s="15">
        <v>0</v>
      </c>
      <c r="F38" s="127">
        <v>0</v>
      </c>
      <c r="G38" s="16"/>
    </row>
    <row r="39" spans="1:7" ht="29.25" customHeight="1">
      <c r="A39" s="35" t="s">
        <v>315</v>
      </c>
      <c r="B39" s="14" t="s">
        <v>314</v>
      </c>
      <c r="C39" s="105">
        <v>10000</v>
      </c>
      <c r="D39" s="105">
        <v>0</v>
      </c>
      <c r="E39" s="15">
        <v>0</v>
      </c>
      <c r="F39" s="127">
        <v>0</v>
      </c>
      <c r="G39" s="16"/>
    </row>
    <row r="40" spans="1:7" ht="51">
      <c r="A40" s="21">
        <v>3160</v>
      </c>
      <c r="B40" s="14" t="s">
        <v>118</v>
      </c>
      <c r="C40" s="105">
        <v>470000</v>
      </c>
      <c r="D40" s="105">
        <v>40000</v>
      </c>
      <c r="E40" s="15">
        <v>31345.7</v>
      </c>
      <c r="F40" s="127">
        <f t="shared" si="0"/>
        <v>78.364249999999998</v>
      </c>
      <c r="G40" s="16"/>
    </row>
    <row r="41" spans="1:7" ht="16.5" customHeight="1">
      <c r="A41" s="21">
        <v>3242</v>
      </c>
      <c r="B41" s="14" t="s">
        <v>119</v>
      </c>
      <c r="C41" s="105">
        <v>3700000</v>
      </c>
      <c r="D41" s="105">
        <v>468739</v>
      </c>
      <c r="E41" s="15">
        <v>434300</v>
      </c>
      <c r="F41" s="127">
        <f t="shared" si="0"/>
        <v>92.652840920000259</v>
      </c>
      <c r="G41" s="16"/>
    </row>
    <row r="42" spans="1:7" ht="14.25">
      <c r="A42" s="102">
        <v>4000</v>
      </c>
      <c r="B42" s="103" t="s">
        <v>303</v>
      </c>
      <c r="C42" s="104">
        <f>SUM(C43:C46)</f>
        <v>13804694</v>
      </c>
      <c r="D42" s="104">
        <f>SUM(D43:D46)</f>
        <v>3798588</v>
      </c>
      <c r="E42" s="104">
        <f>SUM(E43:E46)</f>
        <v>3265301.96</v>
      </c>
      <c r="F42" s="129">
        <f t="shared" si="0"/>
        <v>85.960940223051296</v>
      </c>
      <c r="G42" s="16"/>
    </row>
    <row r="43" spans="1:7">
      <c r="A43" s="21">
        <v>4030</v>
      </c>
      <c r="B43" s="14" t="s">
        <v>145</v>
      </c>
      <c r="C43" s="105">
        <v>3818990</v>
      </c>
      <c r="D43" s="105">
        <v>1006661</v>
      </c>
      <c r="E43" s="15">
        <v>820632.51</v>
      </c>
      <c r="F43" s="127">
        <f t="shared" si="0"/>
        <v>81.520244650383802</v>
      </c>
      <c r="G43" s="16"/>
    </row>
    <row r="44" spans="1:7">
      <c r="A44" s="21">
        <v>4040</v>
      </c>
      <c r="B44" s="14" t="s">
        <v>146</v>
      </c>
      <c r="C44" s="105">
        <v>1583205</v>
      </c>
      <c r="D44" s="105">
        <v>412945</v>
      </c>
      <c r="E44" s="15">
        <v>361460.01</v>
      </c>
      <c r="F44" s="127">
        <f t="shared" si="0"/>
        <v>87.532240370993719</v>
      </c>
      <c r="G44" s="16"/>
    </row>
    <row r="45" spans="1:7" ht="25.5">
      <c r="A45" s="21">
        <v>4060</v>
      </c>
      <c r="B45" s="14" t="s">
        <v>147</v>
      </c>
      <c r="C45" s="105">
        <v>8247499</v>
      </c>
      <c r="D45" s="105">
        <v>2330482</v>
      </c>
      <c r="E45" s="15">
        <v>2039738.44</v>
      </c>
      <c r="F45" s="127">
        <f t="shared" si="0"/>
        <v>87.524316428961896</v>
      </c>
      <c r="G45" s="16"/>
    </row>
    <row r="46" spans="1:7">
      <c r="A46" s="21">
        <v>4082</v>
      </c>
      <c r="B46" s="14" t="s">
        <v>120</v>
      </c>
      <c r="C46" s="105">
        <f>150000+5000</f>
        <v>155000</v>
      </c>
      <c r="D46" s="105">
        <f>43500+5000</f>
        <v>48500</v>
      </c>
      <c r="E46" s="15">
        <f>43471</f>
        <v>43471</v>
      </c>
      <c r="F46" s="127">
        <f t="shared" si="0"/>
        <v>89.630927835051537</v>
      </c>
      <c r="G46" s="16"/>
    </row>
    <row r="47" spans="1:7" ht="14.25">
      <c r="A47" s="102">
        <v>5000</v>
      </c>
      <c r="B47" s="103" t="s">
        <v>304</v>
      </c>
      <c r="C47" s="104">
        <f>SUM(C48:C52)</f>
        <v>7078277</v>
      </c>
      <c r="D47" s="104">
        <f t="shared" ref="D47:E47" si="1">SUM(D48:D52)</f>
        <v>1819720</v>
      </c>
      <c r="E47" s="104">
        <f t="shared" si="1"/>
        <v>1639911.62</v>
      </c>
      <c r="F47" s="129">
        <f t="shared" si="0"/>
        <v>90.118898511858973</v>
      </c>
      <c r="G47" s="16"/>
    </row>
    <row r="48" spans="1:7" ht="25.5">
      <c r="A48" s="21">
        <v>5011</v>
      </c>
      <c r="B48" s="14" t="s">
        <v>148</v>
      </c>
      <c r="C48" s="105">
        <v>5000</v>
      </c>
      <c r="D48" s="105">
        <v>5000</v>
      </c>
      <c r="E48" s="15">
        <v>0</v>
      </c>
      <c r="F48" s="127">
        <v>0</v>
      </c>
      <c r="G48" s="16"/>
    </row>
    <row r="49" spans="1:7" ht="25.5">
      <c r="A49" s="21">
        <v>5012</v>
      </c>
      <c r="B49" s="14" t="s">
        <v>149</v>
      </c>
      <c r="C49" s="105">
        <v>5000</v>
      </c>
      <c r="D49" s="105">
        <v>5000</v>
      </c>
      <c r="E49" s="15">
        <v>0</v>
      </c>
      <c r="F49" s="127">
        <f t="shared" si="0"/>
        <v>0</v>
      </c>
      <c r="G49" s="16"/>
    </row>
    <row r="50" spans="1:7" ht="28.5" customHeight="1">
      <c r="A50" s="21">
        <v>5031</v>
      </c>
      <c r="B50" s="14" t="s">
        <v>305</v>
      </c>
      <c r="C50" s="105">
        <v>6958241</v>
      </c>
      <c r="D50" s="105">
        <v>1786145</v>
      </c>
      <c r="E50" s="15">
        <v>1616852.87</v>
      </c>
      <c r="F50" s="127">
        <f t="shared" si="0"/>
        <v>90.521926831248308</v>
      </c>
      <c r="G50" s="16"/>
    </row>
    <row r="51" spans="1:7" ht="25.5" hidden="1">
      <c r="A51" s="21">
        <v>5049</v>
      </c>
      <c r="B51" s="14" t="s">
        <v>150</v>
      </c>
      <c r="C51" s="105"/>
      <c r="D51" s="105"/>
      <c r="E51" s="15"/>
      <c r="F51" s="127" t="e">
        <f t="shared" si="0"/>
        <v>#DIV/0!</v>
      </c>
      <c r="G51" s="16"/>
    </row>
    <row r="52" spans="1:7" ht="25.5">
      <c r="A52" s="21">
        <v>5053</v>
      </c>
      <c r="B52" s="14" t="s">
        <v>151</v>
      </c>
      <c r="C52" s="105">
        <v>110036</v>
      </c>
      <c r="D52" s="105">
        <v>23575</v>
      </c>
      <c r="E52" s="15">
        <v>23058.75</v>
      </c>
      <c r="F52" s="127">
        <f t="shared" si="0"/>
        <v>97.810180275715794</v>
      </c>
      <c r="G52" s="16"/>
    </row>
    <row r="53" spans="1:7" ht="25.5" hidden="1">
      <c r="A53" s="35" t="s">
        <v>306</v>
      </c>
      <c r="B53" s="14" t="s">
        <v>229</v>
      </c>
      <c r="C53" s="105"/>
      <c r="D53" s="105"/>
      <c r="E53" s="15"/>
      <c r="F53" s="127" t="e">
        <f t="shared" si="0"/>
        <v>#DIV/0!</v>
      </c>
      <c r="G53" s="16"/>
    </row>
    <row r="54" spans="1:7" ht="14.25">
      <c r="A54" s="102" t="s">
        <v>307</v>
      </c>
      <c r="B54" s="103" t="s">
        <v>308</v>
      </c>
      <c r="C54" s="104">
        <f>SUM(C55:C59)</f>
        <v>64040337</v>
      </c>
      <c r="D54" s="104">
        <f>SUM(D55:D59)</f>
        <v>26077337</v>
      </c>
      <c r="E54" s="104">
        <f>SUM(E55:E59)</f>
        <v>23557414.629999999</v>
      </c>
      <c r="F54" s="129">
        <f>E54/D52:D54*100</f>
        <v>90.336734268533618</v>
      </c>
      <c r="G54" s="16"/>
    </row>
    <row r="55" spans="1:7" ht="25.5">
      <c r="A55" s="21">
        <v>6012</v>
      </c>
      <c r="B55" s="14" t="s">
        <v>121</v>
      </c>
      <c r="C55" s="105">
        <v>7643732</v>
      </c>
      <c r="D55" s="105">
        <v>7304732</v>
      </c>
      <c r="E55" s="15">
        <v>7100041.0999999996</v>
      </c>
      <c r="F55" s="127">
        <f t="shared" si="0"/>
        <v>97.197831487862928</v>
      </c>
      <c r="G55" s="16"/>
    </row>
    <row r="56" spans="1:7">
      <c r="A56" s="21">
        <v>6013</v>
      </c>
      <c r="B56" s="14" t="s">
        <v>122</v>
      </c>
      <c r="C56" s="105">
        <v>600000</v>
      </c>
      <c r="D56" s="105">
        <v>300000</v>
      </c>
      <c r="E56" s="15">
        <v>126991.72</v>
      </c>
      <c r="F56" s="127">
        <f t="shared" si="0"/>
        <v>42.330573333333334</v>
      </c>
      <c r="G56" s="16"/>
    </row>
    <row r="57" spans="1:7" ht="25.5">
      <c r="A57" s="21">
        <v>6017</v>
      </c>
      <c r="B57" s="14" t="s">
        <v>123</v>
      </c>
      <c r="C57" s="105">
        <v>3337500</v>
      </c>
      <c r="D57" s="105">
        <v>1390000</v>
      </c>
      <c r="E57" s="15">
        <v>891488.46</v>
      </c>
      <c r="F57" s="127">
        <f t="shared" si="0"/>
        <v>64.135860431654677</v>
      </c>
      <c r="G57" s="16"/>
    </row>
    <row r="58" spans="1:7">
      <c r="A58" s="21">
        <v>6030</v>
      </c>
      <c r="B58" s="14" t="s">
        <v>124</v>
      </c>
      <c r="C58" s="105">
        <v>51843797</v>
      </c>
      <c r="D58" s="105">
        <v>16467297</v>
      </c>
      <c r="E58" s="15">
        <v>15199547.35</v>
      </c>
      <c r="F58" s="127">
        <f t="shared" si="0"/>
        <v>92.301410182861218</v>
      </c>
      <c r="G58" s="16"/>
    </row>
    <row r="59" spans="1:7" ht="63.75" customHeight="1">
      <c r="A59" s="35" t="s">
        <v>309</v>
      </c>
      <c r="B59" s="14" t="s">
        <v>215</v>
      </c>
      <c r="C59" s="105">
        <v>615308</v>
      </c>
      <c r="D59" s="105">
        <v>615308</v>
      </c>
      <c r="E59" s="15">
        <v>239346</v>
      </c>
      <c r="F59" s="127">
        <f t="shared" si="0"/>
        <v>38.898567871700031</v>
      </c>
      <c r="G59" s="16"/>
    </row>
    <row r="60" spans="1:7" ht="14.25">
      <c r="A60" s="102" t="s">
        <v>310</v>
      </c>
      <c r="B60" s="103" t="s">
        <v>311</v>
      </c>
      <c r="C60" s="104">
        <f>SUM(C61:C65)</f>
        <v>8890005</v>
      </c>
      <c r="D60" s="104">
        <f t="shared" ref="D60:E60" si="2">SUM(D61:D65)</f>
        <v>2737005</v>
      </c>
      <c r="E60" s="104">
        <f t="shared" si="2"/>
        <v>2153293.5099999998</v>
      </c>
      <c r="F60" s="129">
        <f t="shared" si="0"/>
        <v>78.673349518908424</v>
      </c>
      <c r="G60" s="16"/>
    </row>
    <row r="61" spans="1:7">
      <c r="A61" s="21">
        <v>7130</v>
      </c>
      <c r="B61" s="14" t="s">
        <v>125</v>
      </c>
      <c r="C61" s="105">
        <v>180000</v>
      </c>
      <c r="D61" s="105">
        <v>0</v>
      </c>
      <c r="E61" s="15">
        <v>0</v>
      </c>
      <c r="F61" s="127">
        <v>0</v>
      </c>
      <c r="G61" s="16"/>
    </row>
    <row r="62" spans="1:7" ht="25.5">
      <c r="A62" s="21">
        <v>7461</v>
      </c>
      <c r="B62" s="14" t="s">
        <v>126</v>
      </c>
      <c r="C62" s="105">
        <v>8295005</v>
      </c>
      <c r="D62" s="105">
        <v>2602005</v>
      </c>
      <c r="E62" s="15">
        <v>2048042.7</v>
      </c>
      <c r="F62" s="127">
        <f t="shared" si="0"/>
        <v>78.710175422414636</v>
      </c>
      <c r="G62" s="16"/>
    </row>
    <row r="63" spans="1:7">
      <c r="A63" s="21">
        <v>7680</v>
      </c>
      <c r="B63" s="14" t="s">
        <v>127</v>
      </c>
      <c r="C63" s="105">
        <v>35000</v>
      </c>
      <c r="D63" s="105">
        <v>35000</v>
      </c>
      <c r="E63" s="15">
        <v>32377</v>
      </c>
      <c r="F63" s="127">
        <f t="shared" si="0"/>
        <v>92.505714285714291</v>
      </c>
      <c r="G63" s="16"/>
    </row>
    <row r="64" spans="1:7">
      <c r="A64" s="21">
        <v>7693</v>
      </c>
      <c r="B64" s="14" t="s">
        <v>128</v>
      </c>
      <c r="C64" s="105">
        <v>280000</v>
      </c>
      <c r="D64" s="105">
        <v>0</v>
      </c>
      <c r="E64" s="15">
        <v>0</v>
      </c>
      <c r="F64" s="127">
        <v>0</v>
      </c>
      <c r="G64" s="16"/>
    </row>
    <row r="65" spans="1:7" ht="26.25" customHeight="1">
      <c r="A65" s="21">
        <v>7700</v>
      </c>
      <c r="B65" s="14" t="s">
        <v>241</v>
      </c>
      <c r="C65" s="105">
        <v>100000</v>
      </c>
      <c r="D65" s="105">
        <v>100000</v>
      </c>
      <c r="E65" s="15">
        <v>72873.81</v>
      </c>
      <c r="F65" s="127">
        <f t="shared" si="0"/>
        <v>72.873809999999992</v>
      </c>
      <c r="G65" s="16"/>
    </row>
    <row r="66" spans="1:7" ht="26.25" customHeight="1">
      <c r="A66" s="102">
        <v>8000</v>
      </c>
      <c r="B66" s="103" t="s">
        <v>312</v>
      </c>
      <c r="C66" s="104">
        <f>SUM(C67:C70)</f>
        <v>4800000</v>
      </c>
      <c r="D66" s="104">
        <f>SUM(D67:D70)</f>
        <v>559140</v>
      </c>
      <c r="E66" s="104">
        <f>SUM(E67:E70)</f>
        <v>306361</v>
      </c>
      <c r="F66" s="129">
        <f t="shared" si="0"/>
        <v>54.791465464820973</v>
      </c>
      <c r="G66" s="16"/>
    </row>
    <row r="67" spans="1:7" ht="26.25" customHeight="1">
      <c r="A67" s="21">
        <v>8110</v>
      </c>
      <c r="B67" s="14" t="s">
        <v>129</v>
      </c>
      <c r="C67" s="105">
        <f>150000+200000</f>
        <v>350000</v>
      </c>
      <c r="D67" s="105">
        <f>150000+12640</f>
        <v>162640</v>
      </c>
      <c r="E67" s="15">
        <v>99960</v>
      </c>
      <c r="F67" s="127">
        <f t="shared" si="0"/>
        <v>61.460895228726017</v>
      </c>
      <c r="G67" s="16"/>
    </row>
    <row r="68" spans="1:7">
      <c r="A68" s="21">
        <v>8220</v>
      </c>
      <c r="B68" s="14" t="s">
        <v>130</v>
      </c>
      <c r="C68" s="105">
        <v>250000</v>
      </c>
      <c r="D68" s="105">
        <v>191500</v>
      </c>
      <c r="E68" s="15">
        <v>141601</v>
      </c>
      <c r="F68" s="127">
        <f t="shared" si="0"/>
        <v>73.943080939947777</v>
      </c>
      <c r="G68" s="16"/>
    </row>
    <row r="69" spans="1:7">
      <c r="A69" s="21">
        <v>8240</v>
      </c>
      <c r="B69" s="14" t="s">
        <v>131</v>
      </c>
      <c r="C69" s="105">
        <v>700000</v>
      </c>
      <c r="D69" s="105">
        <v>205000</v>
      </c>
      <c r="E69" s="55">
        <v>64800</v>
      </c>
      <c r="F69" s="127">
        <f t="shared" si="0"/>
        <v>31.609756097560975</v>
      </c>
      <c r="G69" s="16"/>
    </row>
    <row r="70" spans="1:7">
      <c r="A70" s="53">
        <v>8710</v>
      </c>
      <c r="B70" s="54" t="s">
        <v>152</v>
      </c>
      <c r="C70" s="110">
        <v>3500000</v>
      </c>
      <c r="D70" s="110">
        <v>0</v>
      </c>
      <c r="E70" s="55">
        <v>0</v>
      </c>
      <c r="F70" s="128">
        <v>0</v>
      </c>
      <c r="G70" s="16"/>
    </row>
    <row r="71" spans="1:7" ht="14.25">
      <c r="A71" s="111">
        <v>9000</v>
      </c>
      <c r="B71" s="112" t="s">
        <v>313</v>
      </c>
      <c r="C71" s="113">
        <f>SUM(C72:C74)</f>
        <v>6973400</v>
      </c>
      <c r="D71" s="113">
        <f>SUM(D72:D74)</f>
        <v>3167700</v>
      </c>
      <c r="E71" s="113">
        <f>SUM(E72:E74)</f>
        <v>3167700</v>
      </c>
      <c r="F71" s="100">
        <f t="shared" si="0"/>
        <v>100</v>
      </c>
      <c r="G71" s="16"/>
    </row>
    <row r="72" spans="1:7">
      <c r="A72" s="53">
        <v>9110</v>
      </c>
      <c r="B72" s="54" t="s">
        <v>219</v>
      </c>
      <c r="C72" s="110">
        <v>5074400</v>
      </c>
      <c r="D72" s="110">
        <v>1268700</v>
      </c>
      <c r="E72" s="110">
        <v>1268700</v>
      </c>
      <c r="F72" s="127">
        <f t="shared" si="0"/>
        <v>100</v>
      </c>
    </row>
    <row r="73" spans="1:7">
      <c r="A73" s="21">
        <v>9770</v>
      </c>
      <c r="B73" s="14" t="s">
        <v>74</v>
      </c>
      <c r="C73" s="105">
        <v>749000</v>
      </c>
      <c r="D73" s="105">
        <v>749000</v>
      </c>
      <c r="E73" s="110">
        <v>749000</v>
      </c>
      <c r="F73" s="127">
        <f t="shared" si="0"/>
        <v>100</v>
      </c>
    </row>
    <row r="74" spans="1:7" ht="26.25" thickBot="1">
      <c r="A74" s="21">
        <v>9800</v>
      </c>
      <c r="B74" s="14" t="s">
        <v>132</v>
      </c>
      <c r="C74" s="105">
        <v>1150000</v>
      </c>
      <c r="D74" s="105">
        <v>1150000</v>
      </c>
      <c r="E74" s="110">
        <v>1150000</v>
      </c>
      <c r="F74" s="127">
        <f t="shared" si="0"/>
        <v>100</v>
      </c>
    </row>
    <row r="75" spans="1:7" ht="13.5" hidden="1" thickBot="1">
      <c r="A75" s="114"/>
      <c r="B75" s="54"/>
      <c r="C75" s="110"/>
      <c r="D75" s="110"/>
      <c r="E75" s="124"/>
      <c r="F75" s="125"/>
    </row>
    <row r="76" spans="1:7" ht="16.5" thickBot="1">
      <c r="A76" s="115" t="s">
        <v>77</v>
      </c>
      <c r="B76" s="116" t="s">
        <v>79</v>
      </c>
      <c r="C76" s="117">
        <f>C11+C15+C29+C33+C42+C47+C54+C60+C66+C71</f>
        <v>513075557</v>
      </c>
      <c r="D76" s="117">
        <f>D11+D15+D29+D33+D42+D47+D54+D60+D66+D71</f>
        <v>166975350</v>
      </c>
      <c r="E76" s="117">
        <f>E11+E15+E29+E33+E42+E47+E54+E60+E66+E71</f>
        <v>134719858.59000003</v>
      </c>
      <c r="F76" s="126">
        <f>E76/D76*100</f>
        <v>80.682483127000509</v>
      </c>
    </row>
    <row r="79" spans="1:7" ht="15">
      <c r="A79" s="28" t="s">
        <v>338</v>
      </c>
      <c r="B79" s="29"/>
      <c r="C79" s="30"/>
      <c r="D79" s="30"/>
      <c r="E79" s="88"/>
      <c r="F79" s="3"/>
    </row>
    <row r="80" spans="1:7" ht="14.25">
      <c r="A80" s="31" t="s">
        <v>106</v>
      </c>
      <c r="B80" s="29"/>
      <c r="C80" s="3"/>
      <c r="D80" s="146" t="s">
        <v>339</v>
      </c>
      <c r="E80" s="146"/>
      <c r="F80" s="146"/>
    </row>
  </sheetData>
  <mergeCells count="4">
    <mergeCell ref="B6:E6"/>
    <mergeCell ref="B7:E7"/>
    <mergeCell ref="B8:E8"/>
    <mergeCell ref="D80:F80"/>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Normal="100" zoomScaleSheetLayoutView="90" workbookViewId="0">
      <selection activeCell="E5" sqref="E5"/>
    </sheetView>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193</v>
      </c>
    </row>
    <row r="2" spans="1:7">
      <c r="C2" s="12" t="s">
        <v>341</v>
      </c>
    </row>
    <row r="3" spans="1:7">
      <c r="C3" s="12" t="str">
        <f>'Додаток 1'!D3</f>
        <v>Здолбунівської міської ради</v>
      </c>
    </row>
    <row r="4" spans="1:7">
      <c r="C4" s="12" t="str">
        <f>'Додаток 1'!D4</f>
        <v>від 24 квітня 2026 року № 102</v>
      </c>
    </row>
    <row r="5" spans="1:7">
      <c r="C5" s="12"/>
    </row>
    <row r="6" spans="1:7" ht="18.75">
      <c r="A6" s="145" t="s">
        <v>108</v>
      </c>
      <c r="B6" s="145"/>
      <c r="C6" s="145"/>
      <c r="D6" s="145"/>
      <c r="E6" s="145"/>
      <c r="F6" s="145"/>
      <c r="G6" s="145"/>
    </row>
    <row r="7" spans="1:7" ht="18.75">
      <c r="A7" s="145" t="s">
        <v>83</v>
      </c>
      <c r="B7" s="145"/>
      <c r="C7" s="145"/>
      <c r="D7" s="145"/>
      <c r="E7" s="145"/>
      <c r="F7" s="145"/>
      <c r="G7" s="145"/>
    </row>
    <row r="8" spans="1:7" ht="18.75">
      <c r="A8" s="145" t="s">
        <v>237</v>
      </c>
      <c r="B8" s="145"/>
      <c r="C8" s="145"/>
      <c r="D8" s="145"/>
      <c r="E8" s="145"/>
      <c r="F8" s="145"/>
      <c r="G8" s="145"/>
    </row>
    <row r="10" spans="1:7" ht="13.5" thickBot="1">
      <c r="F10" s="2" t="s">
        <v>0</v>
      </c>
    </row>
    <row r="11" spans="1:7" ht="61.5" customHeight="1" thickBot="1">
      <c r="A11" s="32" t="s">
        <v>110</v>
      </c>
      <c r="B11" s="33" t="s">
        <v>111</v>
      </c>
      <c r="C11" s="33" t="s">
        <v>233</v>
      </c>
      <c r="D11" s="33" t="s">
        <v>234</v>
      </c>
      <c r="E11" s="33" t="s">
        <v>235</v>
      </c>
      <c r="F11" s="34" t="s">
        <v>84</v>
      </c>
    </row>
    <row r="12" spans="1:7" s="27" customFormat="1" ht="15" customHeight="1">
      <c r="A12" s="48" t="s">
        <v>154</v>
      </c>
      <c r="B12" s="49" t="s">
        <v>155</v>
      </c>
      <c r="C12" s="50">
        <v>258147707</v>
      </c>
      <c r="D12" s="50">
        <v>85086144.280000001</v>
      </c>
      <c r="E12" s="50">
        <v>67697384.530000001</v>
      </c>
      <c r="F12" s="51">
        <f>E12/D12*100</f>
        <v>79.563347361495929</v>
      </c>
    </row>
    <row r="13" spans="1:7" s="27" customFormat="1" ht="15.75" customHeight="1">
      <c r="A13" s="21" t="s">
        <v>156</v>
      </c>
      <c r="B13" s="14" t="s">
        <v>157</v>
      </c>
      <c r="C13" s="15">
        <v>57538836</v>
      </c>
      <c r="D13" s="15">
        <v>19191132.719999999</v>
      </c>
      <c r="E13" s="15">
        <v>14742774.529999999</v>
      </c>
      <c r="F13" s="52">
        <f t="shared" ref="F13:F33" si="0">E13/D13*100</f>
        <v>76.820762719419093</v>
      </c>
    </row>
    <row r="14" spans="1:7" s="27" customFormat="1" ht="15" customHeight="1">
      <c r="A14" s="21" t="s">
        <v>158</v>
      </c>
      <c r="B14" s="14" t="s">
        <v>159</v>
      </c>
      <c r="C14" s="15">
        <v>5585078</v>
      </c>
      <c r="D14" s="15">
        <v>1417168</v>
      </c>
      <c r="E14" s="15">
        <v>987214.63</v>
      </c>
      <c r="F14" s="52">
        <f t="shared" si="0"/>
        <v>69.661086758944606</v>
      </c>
    </row>
    <row r="15" spans="1:7" s="27" customFormat="1" ht="15" customHeight="1">
      <c r="A15" s="21" t="s">
        <v>160</v>
      </c>
      <c r="B15" s="14" t="s">
        <v>161</v>
      </c>
      <c r="C15" s="15">
        <v>172807</v>
      </c>
      <c r="D15" s="15">
        <v>33420</v>
      </c>
      <c r="E15" s="15">
        <v>33315</v>
      </c>
      <c r="F15" s="52">
        <f t="shared" si="0"/>
        <v>99.685816876122075</v>
      </c>
    </row>
    <row r="16" spans="1:7" s="27" customFormat="1" ht="15" customHeight="1">
      <c r="A16" s="21" t="s">
        <v>162</v>
      </c>
      <c r="B16" s="14" t="s">
        <v>163</v>
      </c>
      <c r="C16" s="15">
        <v>18639909</v>
      </c>
      <c r="D16" s="15">
        <v>6510684</v>
      </c>
      <c r="E16" s="15">
        <v>4188303.88</v>
      </c>
      <c r="F16" s="52">
        <f t="shared" si="0"/>
        <v>64.32970606467768</v>
      </c>
    </row>
    <row r="17" spans="1:6" s="27" customFormat="1" ht="14.25" customHeight="1">
      <c r="A17" s="21" t="s">
        <v>164</v>
      </c>
      <c r="B17" s="14" t="s">
        <v>165</v>
      </c>
      <c r="C17" s="15">
        <v>7860304</v>
      </c>
      <c r="D17" s="15">
        <v>1139856</v>
      </c>
      <c r="E17" s="15">
        <v>876672.37</v>
      </c>
      <c r="F17" s="52">
        <f t="shared" si="0"/>
        <v>76.910800136157548</v>
      </c>
    </row>
    <row r="18" spans="1:6" s="27" customFormat="1" ht="14.25" customHeight="1">
      <c r="A18" s="21" t="s">
        <v>166</v>
      </c>
      <c r="B18" s="14" t="s">
        <v>167</v>
      </c>
      <c r="C18" s="15">
        <v>243243</v>
      </c>
      <c r="D18" s="15">
        <v>169240</v>
      </c>
      <c r="E18" s="15">
        <v>84766.92</v>
      </c>
      <c r="F18" s="52">
        <f t="shared" si="0"/>
        <v>50.08681162845663</v>
      </c>
    </row>
    <row r="19" spans="1:6" s="27" customFormat="1" ht="15.75" customHeight="1">
      <c r="A19" s="21" t="s">
        <v>168</v>
      </c>
      <c r="B19" s="14" t="s">
        <v>169</v>
      </c>
      <c r="C19" s="15">
        <v>17201478</v>
      </c>
      <c r="D19" s="15">
        <v>8243548</v>
      </c>
      <c r="E19" s="15">
        <v>7005185.3499999996</v>
      </c>
      <c r="F19" s="52">
        <f t="shared" si="0"/>
        <v>84.977795361899993</v>
      </c>
    </row>
    <row r="20" spans="1:6" s="27" customFormat="1" ht="14.25" customHeight="1">
      <c r="A20" s="21" t="s">
        <v>170</v>
      </c>
      <c r="B20" s="14" t="s">
        <v>171</v>
      </c>
      <c r="C20" s="15">
        <v>1808973</v>
      </c>
      <c r="D20" s="15">
        <v>271325</v>
      </c>
      <c r="E20" s="15">
        <v>149878.46</v>
      </c>
      <c r="F20" s="52">
        <f t="shared" si="0"/>
        <v>55.239458214318617</v>
      </c>
    </row>
    <row r="21" spans="1:6" s="27" customFormat="1" ht="15" customHeight="1">
      <c r="A21" s="21" t="s">
        <v>172</v>
      </c>
      <c r="B21" s="14" t="s">
        <v>173</v>
      </c>
      <c r="C21" s="15">
        <v>7797484</v>
      </c>
      <c r="D21" s="15">
        <v>1963076</v>
      </c>
      <c r="E21" s="15">
        <v>1583085.51</v>
      </c>
      <c r="F21" s="52">
        <f t="shared" si="0"/>
        <v>80.643108570427231</v>
      </c>
    </row>
    <row r="22" spans="1:6" s="27" customFormat="1" ht="14.25" customHeight="1">
      <c r="A22" s="21" t="s">
        <v>174</v>
      </c>
      <c r="B22" s="14" t="s">
        <v>175</v>
      </c>
      <c r="C22" s="15">
        <v>3308981</v>
      </c>
      <c r="D22" s="15">
        <v>1158913</v>
      </c>
      <c r="E22" s="15">
        <v>1100326.75</v>
      </c>
      <c r="F22" s="52">
        <f t="shared" si="0"/>
        <v>94.944724064705468</v>
      </c>
    </row>
    <row r="23" spans="1:6" s="27" customFormat="1" ht="15">
      <c r="A23" s="21" t="s">
        <v>176</v>
      </c>
      <c r="B23" s="14" t="s">
        <v>177</v>
      </c>
      <c r="C23" s="15">
        <v>1561012</v>
      </c>
      <c r="D23" s="15">
        <v>209532</v>
      </c>
      <c r="E23" s="15">
        <v>19612.11</v>
      </c>
      <c r="F23" s="52">
        <f t="shared" si="0"/>
        <v>9.3599593379531534</v>
      </c>
    </row>
    <row r="24" spans="1:6" s="27" customFormat="1" ht="26.25" customHeight="1">
      <c r="A24" s="21" t="s">
        <v>178</v>
      </c>
      <c r="B24" s="14" t="s">
        <v>179</v>
      </c>
      <c r="C24" s="15">
        <v>148630</v>
      </c>
      <c r="D24" s="15">
        <v>53482</v>
      </c>
      <c r="E24" s="15">
        <v>17798</v>
      </c>
      <c r="F24" s="52">
        <f t="shared" si="0"/>
        <v>33.278486219662689</v>
      </c>
    </row>
    <row r="25" spans="1:6" s="27" customFormat="1" ht="28.5" customHeight="1">
      <c r="A25" s="21" t="s">
        <v>180</v>
      </c>
      <c r="B25" s="14" t="s">
        <v>181</v>
      </c>
      <c r="C25" s="15">
        <v>97664846</v>
      </c>
      <c r="D25" s="15">
        <v>34376857</v>
      </c>
      <c r="E25" s="15">
        <v>30820582.539999999</v>
      </c>
      <c r="F25" s="52">
        <f t="shared" si="0"/>
        <v>89.655033152099975</v>
      </c>
    </row>
    <row r="26" spans="1:6" s="27" customFormat="1" ht="15" customHeight="1">
      <c r="A26" s="21" t="s">
        <v>182</v>
      </c>
      <c r="B26" s="14" t="s">
        <v>183</v>
      </c>
      <c r="C26" s="15">
        <v>6873400</v>
      </c>
      <c r="D26" s="15">
        <v>3067700</v>
      </c>
      <c r="E26" s="15">
        <v>3067700</v>
      </c>
      <c r="F26" s="52">
        <f t="shared" si="0"/>
        <v>100</v>
      </c>
    </row>
    <row r="27" spans="1:6" s="27" customFormat="1" ht="14.25" customHeight="1">
      <c r="A27" s="21" t="s">
        <v>184</v>
      </c>
      <c r="B27" s="14" t="s">
        <v>185</v>
      </c>
      <c r="C27" s="15">
        <v>5173108</v>
      </c>
      <c r="D27" s="15">
        <v>821847</v>
      </c>
      <c r="E27" s="15">
        <v>465645.7</v>
      </c>
      <c r="F27" s="52">
        <f t="shared" si="0"/>
        <v>56.658441291383923</v>
      </c>
    </row>
    <row r="28" spans="1:6" s="27" customFormat="1" ht="14.25" customHeight="1">
      <c r="A28" s="21" t="s">
        <v>186</v>
      </c>
      <c r="B28" s="14" t="s">
        <v>187</v>
      </c>
      <c r="C28" s="15">
        <v>1571461</v>
      </c>
      <c r="D28" s="15">
        <v>1535110</v>
      </c>
      <c r="E28" s="15">
        <v>1460171.01</v>
      </c>
      <c r="F28" s="20">
        <f t="shared" si="0"/>
        <v>95.118330933939589</v>
      </c>
    </row>
    <row r="29" spans="1:6" s="27" customFormat="1" ht="14.25" customHeight="1">
      <c r="A29" s="53">
        <v>3110</v>
      </c>
      <c r="B29" s="54" t="s">
        <v>243</v>
      </c>
      <c r="C29" s="55">
        <v>205000</v>
      </c>
      <c r="D29" s="55">
        <v>190000</v>
      </c>
      <c r="E29" s="55">
        <v>50000</v>
      </c>
      <c r="F29" s="20">
        <f t="shared" si="0"/>
        <v>26.315789473684209</v>
      </c>
    </row>
    <row r="30" spans="1:6" s="27" customFormat="1" ht="14.25" customHeight="1">
      <c r="A30" s="53">
        <v>3210</v>
      </c>
      <c r="B30" s="54" t="s">
        <v>244</v>
      </c>
      <c r="C30" s="55">
        <v>17973300</v>
      </c>
      <c r="D30" s="55">
        <v>1436315</v>
      </c>
      <c r="E30" s="55">
        <v>269441.3</v>
      </c>
      <c r="F30" s="20">
        <f t="shared" si="0"/>
        <v>18.759206719974379</v>
      </c>
    </row>
    <row r="31" spans="1:6" s="27" customFormat="1" ht="14.25" customHeight="1">
      <c r="A31" s="53">
        <v>3220</v>
      </c>
      <c r="B31" s="54" t="s">
        <v>245</v>
      </c>
      <c r="C31" s="55">
        <v>100000</v>
      </c>
      <c r="D31" s="55">
        <v>100000</v>
      </c>
      <c r="E31" s="55">
        <v>100000</v>
      </c>
      <c r="F31" s="20">
        <f t="shared" si="0"/>
        <v>100</v>
      </c>
    </row>
    <row r="32" spans="1:6" s="27" customFormat="1" ht="15.75" customHeight="1" thickBot="1">
      <c r="A32" s="53" t="s">
        <v>188</v>
      </c>
      <c r="B32" s="54" t="s">
        <v>189</v>
      </c>
      <c r="C32" s="55">
        <v>3500000</v>
      </c>
      <c r="D32" s="55">
        <v>0</v>
      </c>
      <c r="E32" s="55">
        <v>0</v>
      </c>
      <c r="F32" s="20">
        <v>0</v>
      </c>
    </row>
    <row r="33" spans="1:6" ht="18.75" customHeight="1" thickBot="1">
      <c r="A33" s="17" t="s">
        <v>77</v>
      </c>
      <c r="B33" s="18" t="s">
        <v>79</v>
      </c>
      <c r="C33" s="19">
        <f>SUM(C12:C32)</f>
        <v>513075557</v>
      </c>
      <c r="D33" s="19">
        <f>SUM(D12:D32)</f>
        <v>166975350</v>
      </c>
      <c r="E33" s="19">
        <f>SUM(E12:E32)</f>
        <v>134719858.59</v>
      </c>
      <c r="F33" s="56">
        <f t="shared" si="0"/>
        <v>80.682483127000481</v>
      </c>
    </row>
    <row r="36" spans="1:6" ht="15">
      <c r="A36" s="28" t="s">
        <v>338</v>
      </c>
      <c r="B36" s="29"/>
      <c r="C36" s="30"/>
      <c r="D36" s="30"/>
      <c r="E36" s="88"/>
      <c r="F36" s="3"/>
    </row>
    <row r="37" spans="1:6" ht="14.25">
      <c r="A37" s="31" t="s">
        <v>106</v>
      </c>
      <c r="B37" s="29"/>
      <c r="C37" s="3"/>
      <c r="D37" s="146" t="s">
        <v>339</v>
      </c>
      <c r="E37" s="146"/>
      <c r="F37" s="146"/>
    </row>
  </sheetData>
  <mergeCells count="4">
    <mergeCell ref="A6:G6"/>
    <mergeCell ref="A7:G7"/>
    <mergeCell ref="A8:G8"/>
    <mergeCell ref="D37:F37"/>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abSelected="1" view="pageBreakPreview" zoomScaleNormal="100" zoomScaleSheetLayoutView="100" workbookViewId="0">
      <selection activeCell="E12" sqref="E12"/>
    </sheetView>
  </sheetViews>
  <sheetFormatPr defaultRowHeight="12.75"/>
  <cols>
    <col min="1" max="1" width="9.140625" style="2"/>
    <col min="2" max="2" width="52.140625" style="2" customWidth="1"/>
    <col min="3" max="4" width="15" style="2" customWidth="1"/>
    <col min="5" max="5" width="13.85546875" style="2" customWidth="1"/>
    <col min="6" max="6" width="9.42578125" style="2" customWidth="1"/>
    <col min="7" max="16384" width="9.140625" style="2"/>
  </cols>
  <sheetData>
    <row r="1" spans="1:7">
      <c r="D1" s="3" t="s">
        <v>194</v>
      </c>
    </row>
    <row r="2" spans="1:7">
      <c r="D2" s="12" t="str">
        <f>'Додаток 1'!D2</f>
        <v>до рішення виконавчого комітету</v>
      </c>
    </row>
    <row r="3" spans="1:7">
      <c r="D3" s="12" t="str">
        <f>'Додаток 1'!D3</f>
        <v>Здолбунівської міської ради</v>
      </c>
    </row>
    <row r="4" spans="1:7">
      <c r="D4" s="12" t="s">
        <v>340</v>
      </c>
    </row>
    <row r="5" spans="1:7">
      <c r="D5" s="12"/>
    </row>
    <row r="6" spans="1:7" ht="18.75">
      <c r="A6" s="145" t="s">
        <v>195</v>
      </c>
      <c r="B6" s="145"/>
      <c r="C6" s="145"/>
      <c r="D6" s="145"/>
      <c r="E6" s="145"/>
      <c r="F6" s="145"/>
    </row>
    <row r="7" spans="1:7" ht="18.75">
      <c r="A7" s="145" t="s">
        <v>83</v>
      </c>
      <c r="B7" s="145"/>
      <c r="C7" s="145"/>
      <c r="D7" s="145"/>
      <c r="E7" s="145"/>
      <c r="F7" s="145"/>
    </row>
    <row r="8" spans="1:7" ht="18.75">
      <c r="A8" s="145" t="s">
        <v>236</v>
      </c>
      <c r="B8" s="145"/>
      <c r="C8" s="145"/>
      <c r="D8" s="145"/>
      <c r="E8" s="145"/>
      <c r="F8" s="145"/>
    </row>
    <row r="9" spans="1:7">
      <c r="D9" s="12"/>
    </row>
    <row r="10" spans="1:7">
      <c r="D10" s="12"/>
    </row>
    <row r="11" spans="1:7" ht="13.5" thickBot="1">
      <c r="F11" s="2" t="s">
        <v>196</v>
      </c>
    </row>
    <row r="12" spans="1:7" s="27" customFormat="1" ht="66.75" customHeight="1" thickBot="1">
      <c r="A12" s="137" t="s">
        <v>110</v>
      </c>
      <c r="B12" s="120" t="s">
        <v>111</v>
      </c>
      <c r="C12" s="120" t="s">
        <v>233</v>
      </c>
      <c r="D12" s="120" t="s">
        <v>238</v>
      </c>
      <c r="E12" s="120" t="s">
        <v>235</v>
      </c>
      <c r="F12" s="138" t="s">
        <v>84</v>
      </c>
    </row>
    <row r="13" spans="1:7" ht="16.5" customHeight="1">
      <c r="A13" s="132" t="s">
        <v>288</v>
      </c>
      <c r="B13" s="133" t="s">
        <v>289</v>
      </c>
      <c r="C13" s="134">
        <f>SUM(C14:C15)</f>
        <v>0</v>
      </c>
      <c r="D13" s="134">
        <f>SUM(D14:D15)</f>
        <v>0</v>
      </c>
      <c r="E13" s="122">
        <f>SUM(E14:E15)</f>
        <v>2383658.56</v>
      </c>
      <c r="F13" s="99">
        <v>0</v>
      </c>
      <c r="G13" s="16"/>
    </row>
    <row r="14" spans="1:7" s="27" customFormat="1" ht="51">
      <c r="A14" s="21">
        <v>150</v>
      </c>
      <c r="B14" s="14" t="s">
        <v>112</v>
      </c>
      <c r="C14" s="105">
        <v>0</v>
      </c>
      <c r="D14" s="105">
        <v>0</v>
      </c>
      <c r="E14" s="15">
        <v>2383658.56</v>
      </c>
      <c r="F14" s="97">
        <v>0</v>
      </c>
    </row>
    <row r="15" spans="1:7" s="27" customFormat="1" ht="28.5" hidden="1" customHeight="1">
      <c r="A15" s="35" t="s">
        <v>291</v>
      </c>
      <c r="B15" s="14" t="s">
        <v>133</v>
      </c>
      <c r="C15" s="105"/>
      <c r="D15" s="105"/>
      <c r="E15" s="15"/>
      <c r="F15" s="97">
        <v>0</v>
      </c>
    </row>
    <row r="16" spans="1:7" ht="16.5" customHeight="1">
      <c r="A16" s="111" t="s">
        <v>293</v>
      </c>
      <c r="B16" s="112" t="s">
        <v>294</v>
      </c>
      <c r="C16" s="113">
        <f>SUM(C17:C31)</f>
        <v>20768995</v>
      </c>
      <c r="D16" s="113">
        <f>SUM(D17:D33)</f>
        <v>4644795.25</v>
      </c>
      <c r="E16" s="139">
        <f>SUM(E17:E31)</f>
        <v>827540.6100000001</v>
      </c>
      <c r="F16" s="100">
        <f t="shared" ref="F16:F51" si="0">E16/D16*100</f>
        <v>17.816514301679931</v>
      </c>
      <c r="G16" s="16"/>
    </row>
    <row r="17" spans="1:7" s="27" customFormat="1" ht="15">
      <c r="A17" s="21">
        <v>1010</v>
      </c>
      <c r="B17" s="14" t="s">
        <v>134</v>
      </c>
      <c r="C17" s="105">
        <v>5349121</v>
      </c>
      <c r="D17" s="105">
        <v>1337280.25</v>
      </c>
      <c r="E17" s="15">
        <v>449178.77</v>
      </c>
      <c r="F17" s="97">
        <v>0</v>
      </c>
    </row>
    <row r="18" spans="1:7" s="27" customFormat="1" ht="32.25" customHeight="1">
      <c r="A18" s="21">
        <v>1021</v>
      </c>
      <c r="B18" s="14" t="s">
        <v>135</v>
      </c>
      <c r="C18" s="105">
        <v>280060</v>
      </c>
      <c r="D18" s="105">
        <v>70015</v>
      </c>
      <c r="E18" s="15">
        <v>373175.84</v>
      </c>
      <c r="F18" s="97">
        <v>0</v>
      </c>
    </row>
    <row r="19" spans="1:7" s="27" customFormat="1" ht="30.75" hidden="1" customHeight="1">
      <c r="A19" s="21">
        <v>1070</v>
      </c>
      <c r="B19" s="14" t="s">
        <v>137</v>
      </c>
      <c r="C19" s="105"/>
      <c r="D19" s="105"/>
      <c r="E19" s="15">
        <v>0</v>
      </c>
      <c r="F19" s="97"/>
    </row>
    <row r="20" spans="1:7" s="27" customFormat="1" ht="15">
      <c r="A20" s="21" t="s">
        <v>316</v>
      </c>
      <c r="B20" s="14" t="s">
        <v>138</v>
      </c>
      <c r="C20" s="105">
        <v>950000</v>
      </c>
      <c r="D20" s="105">
        <v>237500</v>
      </c>
      <c r="E20" s="15">
        <v>5186</v>
      </c>
      <c r="F20" s="97">
        <v>0</v>
      </c>
    </row>
    <row r="21" spans="1:7" s="27" customFormat="1" ht="28.5" hidden="1" customHeight="1">
      <c r="A21" s="21">
        <v>1151</v>
      </c>
      <c r="B21" s="14" t="s">
        <v>140</v>
      </c>
      <c r="C21" s="105"/>
      <c r="D21" s="105"/>
      <c r="E21" s="15"/>
      <c r="F21" s="97" t="e">
        <f t="shared" si="0"/>
        <v>#DIV/0!</v>
      </c>
    </row>
    <row r="22" spans="1:7" s="27" customFormat="1" ht="66" customHeight="1">
      <c r="A22" s="35" t="s">
        <v>317</v>
      </c>
      <c r="B22" s="14" t="s">
        <v>220</v>
      </c>
      <c r="C22" s="105">
        <v>1100000</v>
      </c>
      <c r="D22" s="105">
        <v>0</v>
      </c>
      <c r="E22" s="15">
        <v>0</v>
      </c>
      <c r="F22" s="97">
        <v>0</v>
      </c>
    </row>
    <row r="23" spans="1:7" s="27" customFormat="1" ht="61.5" customHeight="1">
      <c r="A23" s="35" t="s">
        <v>318</v>
      </c>
      <c r="B23" s="14" t="s">
        <v>221</v>
      </c>
      <c r="C23" s="105">
        <v>1572300</v>
      </c>
      <c r="D23" s="105">
        <v>0</v>
      </c>
      <c r="E23" s="15">
        <v>0</v>
      </c>
      <c r="F23" s="97">
        <v>0</v>
      </c>
    </row>
    <row r="24" spans="1:7" s="27" customFormat="1" ht="18" hidden="1" customHeight="1">
      <c r="A24" s="35" t="s">
        <v>222</v>
      </c>
      <c r="B24" s="14" t="s">
        <v>223</v>
      </c>
      <c r="C24" s="105">
        <v>0</v>
      </c>
      <c r="D24" s="105">
        <v>0</v>
      </c>
      <c r="E24" s="15">
        <v>0</v>
      </c>
      <c r="F24" s="97" t="e">
        <f t="shared" si="0"/>
        <v>#DIV/0!</v>
      </c>
    </row>
    <row r="25" spans="1:7" s="27" customFormat="1" ht="63.75" hidden="1">
      <c r="A25" s="35" t="s">
        <v>319</v>
      </c>
      <c r="B25" s="14" t="s">
        <v>320</v>
      </c>
      <c r="C25" s="105">
        <v>0</v>
      </c>
      <c r="D25" s="105">
        <v>0</v>
      </c>
      <c r="E25" s="15">
        <v>0</v>
      </c>
      <c r="F25" s="97">
        <v>0</v>
      </c>
      <c r="G25" s="36"/>
    </row>
    <row r="26" spans="1:7" s="27" customFormat="1" ht="53.25" customHeight="1">
      <c r="A26" s="35" t="s">
        <v>335</v>
      </c>
      <c r="B26" s="14" t="s">
        <v>248</v>
      </c>
      <c r="C26" s="105">
        <v>1200000</v>
      </c>
      <c r="D26" s="105">
        <v>0</v>
      </c>
      <c r="E26" s="15">
        <v>0</v>
      </c>
      <c r="F26" s="97">
        <v>0</v>
      </c>
    </row>
    <row r="27" spans="1:7" s="27" customFormat="1" ht="66" customHeight="1">
      <c r="A27" s="35" t="s">
        <v>321</v>
      </c>
      <c r="B27" s="14" t="s">
        <v>336</v>
      </c>
      <c r="C27" s="105">
        <v>495000</v>
      </c>
      <c r="D27" s="105">
        <v>0</v>
      </c>
      <c r="E27" s="15">
        <v>0</v>
      </c>
      <c r="F27" s="97">
        <v>0</v>
      </c>
    </row>
    <row r="28" spans="1:7" s="27" customFormat="1" ht="63.75" hidden="1">
      <c r="A28" s="35" t="s">
        <v>322</v>
      </c>
      <c r="B28" s="14" t="s">
        <v>226</v>
      </c>
      <c r="C28" s="105"/>
      <c r="D28" s="105"/>
      <c r="E28" s="15"/>
      <c r="F28" s="97" t="e">
        <f t="shared" si="0"/>
        <v>#DIV/0!</v>
      </c>
    </row>
    <row r="29" spans="1:7" s="27" customFormat="1" ht="76.5" hidden="1">
      <c r="A29" s="35" t="s">
        <v>296</v>
      </c>
      <c r="B29" s="14" t="s">
        <v>204</v>
      </c>
      <c r="C29" s="105"/>
      <c r="D29" s="105"/>
      <c r="E29" s="15">
        <v>0</v>
      </c>
      <c r="F29" s="97">
        <v>0</v>
      </c>
    </row>
    <row r="30" spans="1:7" s="27" customFormat="1" ht="63.75" hidden="1">
      <c r="A30" s="35" t="s">
        <v>323</v>
      </c>
      <c r="B30" s="14" t="s">
        <v>205</v>
      </c>
      <c r="C30" s="105"/>
      <c r="D30" s="105"/>
      <c r="E30" s="15"/>
      <c r="F30" s="97" t="e">
        <f t="shared" si="0"/>
        <v>#DIV/0!</v>
      </c>
    </row>
    <row r="31" spans="1:7" s="27" customFormat="1" ht="39.75" customHeight="1">
      <c r="A31" s="35" t="s">
        <v>324</v>
      </c>
      <c r="B31" s="14" t="s">
        <v>249</v>
      </c>
      <c r="C31" s="105">
        <v>9822514</v>
      </c>
      <c r="D31" s="105">
        <v>3000000</v>
      </c>
      <c r="E31" s="15">
        <v>0</v>
      </c>
      <c r="F31" s="97">
        <v>0</v>
      </c>
    </row>
    <row r="32" spans="1:7" s="27" customFormat="1" ht="67.5" hidden="1" customHeight="1" thickBot="1">
      <c r="A32" s="35" t="s">
        <v>325</v>
      </c>
      <c r="B32" s="14" t="s">
        <v>224</v>
      </c>
      <c r="C32" s="105"/>
      <c r="D32" s="105"/>
      <c r="E32" s="15">
        <v>0</v>
      </c>
      <c r="F32" s="97">
        <v>0</v>
      </c>
    </row>
    <row r="33" spans="1:7" s="27" customFormat="1" ht="55.5" hidden="1" customHeight="1" thickBot="1">
      <c r="A33" s="35" t="s">
        <v>326</v>
      </c>
      <c r="B33" s="14" t="s">
        <v>231</v>
      </c>
      <c r="C33" s="105"/>
      <c r="D33" s="105"/>
      <c r="E33" s="15">
        <v>0</v>
      </c>
      <c r="F33" s="97">
        <v>0</v>
      </c>
    </row>
    <row r="34" spans="1:7" ht="16.5" customHeight="1">
      <c r="A34" s="111" t="s">
        <v>299</v>
      </c>
      <c r="B34" s="112" t="s">
        <v>300</v>
      </c>
      <c r="C34" s="113">
        <f>SUM(C35:C37)</f>
        <v>800000</v>
      </c>
      <c r="D34" s="113">
        <f>SUM(D35:D37)</f>
        <v>0</v>
      </c>
      <c r="E34" s="139">
        <v>0</v>
      </c>
      <c r="F34" s="100">
        <v>0</v>
      </c>
      <c r="G34" s="16"/>
    </row>
    <row r="35" spans="1:7" s="27" customFormat="1" ht="17.25" hidden="1" customHeight="1">
      <c r="A35" s="35" t="s">
        <v>327</v>
      </c>
      <c r="B35" s="14" t="s">
        <v>206</v>
      </c>
      <c r="C35" s="105"/>
      <c r="D35" s="105"/>
      <c r="E35" s="15">
        <v>0</v>
      </c>
      <c r="F35" s="97">
        <v>0</v>
      </c>
    </row>
    <row r="36" spans="1:7" s="27" customFormat="1" ht="29.25" hidden="1" customHeight="1">
      <c r="A36" s="35" t="s">
        <v>154</v>
      </c>
      <c r="B36" s="14" t="s">
        <v>144</v>
      </c>
      <c r="C36" s="105"/>
      <c r="D36" s="105"/>
      <c r="E36" s="15">
        <v>0</v>
      </c>
      <c r="F36" s="97">
        <v>0</v>
      </c>
    </row>
    <row r="37" spans="1:7" s="27" customFormat="1" ht="43.5" customHeight="1">
      <c r="A37" s="35" t="s">
        <v>328</v>
      </c>
      <c r="B37" s="14" t="s">
        <v>250</v>
      </c>
      <c r="C37" s="105">
        <v>800000</v>
      </c>
      <c r="D37" s="105">
        <v>0</v>
      </c>
      <c r="E37" s="15">
        <v>0</v>
      </c>
      <c r="F37" s="97">
        <v>0</v>
      </c>
    </row>
    <row r="38" spans="1:7" ht="16.5" customHeight="1">
      <c r="A38" s="111">
        <v>3000</v>
      </c>
      <c r="B38" s="112" t="s">
        <v>301</v>
      </c>
      <c r="C38" s="113">
        <f>SUM(C39:C41)</f>
        <v>5000000</v>
      </c>
      <c r="D38" s="113">
        <f>SUM(D39:D41)</f>
        <v>150000</v>
      </c>
      <c r="E38" s="139">
        <f>SUM(E39:E41)</f>
        <v>500922.7</v>
      </c>
      <c r="F38" s="100">
        <v>0</v>
      </c>
      <c r="G38" s="16"/>
    </row>
    <row r="39" spans="1:7" s="27" customFormat="1" ht="44.25" customHeight="1">
      <c r="A39" s="21">
        <v>3104</v>
      </c>
      <c r="B39" s="14" t="s">
        <v>117</v>
      </c>
      <c r="C39" s="105">
        <v>0</v>
      </c>
      <c r="D39" s="105">
        <v>0</v>
      </c>
      <c r="E39" s="15">
        <v>110164.87</v>
      </c>
      <c r="F39" s="97">
        <v>0</v>
      </c>
    </row>
    <row r="40" spans="1:7" s="27" customFormat="1" ht="17.25" customHeight="1">
      <c r="A40" s="35" t="s">
        <v>329</v>
      </c>
      <c r="B40" s="14" t="s">
        <v>207</v>
      </c>
      <c r="C40" s="105">
        <v>0</v>
      </c>
      <c r="D40" s="105">
        <v>0</v>
      </c>
      <c r="E40" s="15">
        <v>390757.83</v>
      </c>
      <c r="F40" s="97">
        <v>0</v>
      </c>
    </row>
    <row r="41" spans="1:7" s="27" customFormat="1" ht="53.25" customHeight="1">
      <c r="A41" s="35" t="s">
        <v>337</v>
      </c>
      <c r="B41" s="14" t="s">
        <v>246</v>
      </c>
      <c r="C41" s="105">
        <v>5000000</v>
      </c>
      <c r="D41" s="105">
        <v>150000</v>
      </c>
      <c r="E41" s="15">
        <v>0</v>
      </c>
      <c r="F41" s="97">
        <v>0</v>
      </c>
    </row>
    <row r="42" spans="1:7" ht="16.5" customHeight="1">
      <c r="A42" s="111">
        <v>4000</v>
      </c>
      <c r="B42" s="112" t="s">
        <v>303</v>
      </c>
      <c r="C42" s="113">
        <f>SUM(C43:C45)</f>
        <v>23000</v>
      </c>
      <c r="D42" s="113">
        <f>SUM(D43:D45)</f>
        <v>5750</v>
      </c>
      <c r="E42" s="139">
        <f>SUM(E43:E44)</f>
        <v>37885</v>
      </c>
      <c r="F42" s="100">
        <v>0</v>
      </c>
      <c r="G42" s="16"/>
    </row>
    <row r="43" spans="1:7" s="27" customFormat="1" ht="14.25" customHeight="1">
      <c r="A43" s="35">
        <v>4030</v>
      </c>
      <c r="B43" s="14" t="s">
        <v>145</v>
      </c>
      <c r="C43" s="105">
        <v>0</v>
      </c>
      <c r="D43" s="105">
        <v>0</v>
      </c>
      <c r="E43" s="15">
        <v>37885</v>
      </c>
      <c r="F43" s="97">
        <v>0</v>
      </c>
    </row>
    <row r="44" spans="1:7" s="27" customFormat="1" ht="14.25" customHeight="1">
      <c r="A44" s="35" t="s">
        <v>330</v>
      </c>
      <c r="B44" s="14" t="s">
        <v>208</v>
      </c>
      <c r="C44" s="105">
        <v>23000</v>
      </c>
      <c r="D44" s="105">
        <v>5750</v>
      </c>
      <c r="E44" s="15">
        <v>0</v>
      </c>
      <c r="F44" s="97">
        <v>0</v>
      </c>
    </row>
    <row r="45" spans="1:7" s="27" customFormat="1" ht="26.25" hidden="1" customHeight="1">
      <c r="A45" s="21">
        <v>4060</v>
      </c>
      <c r="B45" s="14" t="s">
        <v>147</v>
      </c>
      <c r="C45" s="105">
        <v>0</v>
      </c>
      <c r="D45" s="105"/>
      <c r="E45" s="15">
        <v>0</v>
      </c>
      <c r="F45" s="97">
        <v>0</v>
      </c>
    </row>
    <row r="46" spans="1:7" ht="16.5" customHeight="1">
      <c r="A46" s="111">
        <v>5000</v>
      </c>
      <c r="B46" s="112" t="s">
        <v>304</v>
      </c>
      <c r="C46" s="113">
        <f>C47</f>
        <v>414000</v>
      </c>
      <c r="D46" s="113">
        <f>D47</f>
        <v>103500</v>
      </c>
      <c r="E46" s="139">
        <f>E47</f>
        <v>50048</v>
      </c>
      <c r="F46" s="100">
        <v>0</v>
      </c>
      <c r="G46" s="16"/>
    </row>
    <row r="47" spans="1:7" s="27" customFormat="1" ht="38.25">
      <c r="A47" s="21">
        <v>5031</v>
      </c>
      <c r="B47" s="14" t="s">
        <v>305</v>
      </c>
      <c r="C47" s="105">
        <v>414000</v>
      </c>
      <c r="D47" s="105">
        <v>103500</v>
      </c>
      <c r="E47" s="15">
        <v>50048</v>
      </c>
      <c r="F47" s="97">
        <v>0</v>
      </c>
    </row>
    <row r="48" spans="1:7" ht="16.5" customHeight="1">
      <c r="A48" s="111" t="s">
        <v>307</v>
      </c>
      <c r="B48" s="112" t="s">
        <v>308</v>
      </c>
      <c r="C48" s="113">
        <f>SUM(C49:C50)</f>
        <v>2100000</v>
      </c>
      <c r="D48" s="113">
        <f>SUM(D49:D50)</f>
        <v>0</v>
      </c>
      <c r="E48" s="139">
        <v>0</v>
      </c>
      <c r="F48" s="100">
        <v>0</v>
      </c>
      <c r="G48" s="16"/>
    </row>
    <row r="49" spans="1:7" s="27" customFormat="1" ht="18" hidden="1" customHeight="1">
      <c r="A49" s="21">
        <v>6030</v>
      </c>
      <c r="B49" s="14" t="s">
        <v>124</v>
      </c>
      <c r="C49" s="105"/>
      <c r="D49" s="105"/>
      <c r="E49" s="15"/>
      <c r="F49" s="97" t="e">
        <f t="shared" si="0"/>
        <v>#DIV/0!</v>
      </c>
      <c r="G49" s="36"/>
    </row>
    <row r="50" spans="1:7" s="27" customFormat="1" ht="37.5" customHeight="1">
      <c r="A50" s="35" t="s">
        <v>331</v>
      </c>
      <c r="B50" s="14" t="s">
        <v>247</v>
      </c>
      <c r="C50" s="105">
        <v>2100000</v>
      </c>
      <c r="D50" s="105">
        <v>0</v>
      </c>
      <c r="E50" s="15">
        <v>0</v>
      </c>
      <c r="F50" s="97">
        <v>0</v>
      </c>
      <c r="G50" s="36"/>
    </row>
    <row r="51" spans="1:7" ht="16.5" customHeight="1">
      <c r="A51" s="111" t="s">
        <v>310</v>
      </c>
      <c r="B51" s="112" t="s">
        <v>311</v>
      </c>
      <c r="C51" s="113">
        <f>SUM(C52:C55)</f>
        <v>28081650</v>
      </c>
      <c r="D51" s="113">
        <f>SUM(D52:D55)</f>
        <v>15812226</v>
      </c>
      <c r="E51" s="139">
        <f>SUM(E52:E55)</f>
        <v>12986229.16</v>
      </c>
      <c r="F51" s="100">
        <f t="shared" si="0"/>
        <v>82.127773534225994</v>
      </c>
      <c r="G51" s="16"/>
    </row>
    <row r="52" spans="1:7" s="27" customFormat="1" ht="15">
      <c r="A52" s="35" t="s">
        <v>332</v>
      </c>
      <c r="B52" s="14" t="s">
        <v>125</v>
      </c>
      <c r="C52" s="105">
        <v>400000</v>
      </c>
      <c r="D52" s="105">
        <v>400000</v>
      </c>
      <c r="E52" s="15">
        <v>0</v>
      </c>
      <c r="F52" s="140">
        <v>0</v>
      </c>
    </row>
    <row r="53" spans="1:7" s="27" customFormat="1" ht="25.5">
      <c r="A53" s="21">
        <v>7350</v>
      </c>
      <c r="B53" s="14" t="s">
        <v>190</v>
      </c>
      <c r="C53" s="105">
        <v>1268000</v>
      </c>
      <c r="D53" s="105">
        <v>0</v>
      </c>
      <c r="E53" s="105">
        <v>0</v>
      </c>
      <c r="F53" s="141">
        <v>0</v>
      </c>
    </row>
    <row r="54" spans="1:7" s="27" customFormat="1" ht="13.5" customHeight="1">
      <c r="A54" s="35" t="s">
        <v>333</v>
      </c>
      <c r="B54" s="14" t="s">
        <v>230</v>
      </c>
      <c r="C54" s="105">
        <v>22913650</v>
      </c>
      <c r="D54" s="105">
        <v>15412226</v>
      </c>
      <c r="E54" s="118">
        <v>12986229.16</v>
      </c>
      <c r="F54" s="136">
        <f>E54/D54*100</f>
        <v>84.259270270238702</v>
      </c>
    </row>
    <row r="55" spans="1:7">
      <c r="A55" s="21">
        <v>7670</v>
      </c>
      <c r="B55" s="14" t="s">
        <v>191</v>
      </c>
      <c r="C55" s="105">
        <v>3500000</v>
      </c>
      <c r="D55" s="105">
        <v>0</v>
      </c>
      <c r="E55" s="105">
        <v>0</v>
      </c>
      <c r="F55" s="123">
        <v>0</v>
      </c>
    </row>
    <row r="56" spans="1:7" ht="14.25">
      <c r="A56" s="111">
        <v>8000</v>
      </c>
      <c r="B56" s="112" t="s">
        <v>312</v>
      </c>
      <c r="C56" s="113">
        <f>SUM(C57:C59)</f>
        <v>1000000</v>
      </c>
      <c r="D56" s="113">
        <f>SUM(D57:D59)</f>
        <v>250000</v>
      </c>
      <c r="E56" s="113">
        <f>SUM(E57:E59)</f>
        <v>0</v>
      </c>
      <c r="F56" s="142">
        <v>0</v>
      </c>
    </row>
    <row r="57" spans="1:7" ht="25.5" hidden="1">
      <c r="A57" s="21">
        <v>8110</v>
      </c>
      <c r="B57" s="14" t="s">
        <v>129</v>
      </c>
      <c r="C57" s="105"/>
      <c r="D57" s="105"/>
      <c r="E57" s="118"/>
      <c r="F57" s="123"/>
    </row>
    <row r="58" spans="1:7" hidden="1">
      <c r="A58" s="35" t="s">
        <v>334</v>
      </c>
      <c r="B58" s="14" t="s">
        <v>131</v>
      </c>
      <c r="C58" s="105"/>
      <c r="D58" s="105"/>
      <c r="E58" s="118"/>
      <c r="F58" s="123"/>
    </row>
    <row r="59" spans="1:7">
      <c r="A59" s="21">
        <v>8340</v>
      </c>
      <c r="B59" s="14" t="s">
        <v>192</v>
      </c>
      <c r="C59" s="105">
        <v>1000000</v>
      </c>
      <c r="D59" s="105">
        <v>250000</v>
      </c>
      <c r="E59" s="118">
        <v>0</v>
      </c>
      <c r="F59" s="123">
        <v>0</v>
      </c>
    </row>
    <row r="60" spans="1:7" ht="14.25" hidden="1">
      <c r="A60" s="111">
        <v>9000</v>
      </c>
      <c r="B60" s="112" t="s">
        <v>313</v>
      </c>
      <c r="C60" s="113">
        <f>SUM(C61:C62)</f>
        <v>0</v>
      </c>
      <c r="D60" s="113">
        <f>SUM(D61:D62)</f>
        <v>0</v>
      </c>
      <c r="E60" s="118"/>
      <c r="F60" s="123"/>
    </row>
    <row r="61" spans="1:7" hidden="1">
      <c r="A61" s="21">
        <v>9770</v>
      </c>
      <c r="B61" s="14" t="s">
        <v>74</v>
      </c>
      <c r="C61" s="105"/>
      <c r="D61" s="105"/>
      <c r="E61" s="118"/>
      <c r="F61" s="123"/>
    </row>
    <row r="62" spans="1:7" ht="38.25" hidden="1">
      <c r="A62" s="21">
        <v>9800</v>
      </c>
      <c r="B62" s="14" t="s">
        <v>132</v>
      </c>
      <c r="C62" s="105"/>
      <c r="D62" s="105"/>
      <c r="E62" s="118"/>
      <c r="F62" s="123"/>
    </row>
    <row r="63" spans="1:7" ht="15" thickBot="1">
      <c r="A63" s="135" t="s">
        <v>77</v>
      </c>
      <c r="B63" s="130" t="s">
        <v>79</v>
      </c>
      <c r="C63" s="131">
        <f>C13+C16+C34+C38+C42+C46+C48+C51+C56+C60</f>
        <v>58187645</v>
      </c>
      <c r="D63" s="131">
        <f>D13+D16+D34+D38+D42+D46+D48+D51+D56+D60</f>
        <v>20966271.25</v>
      </c>
      <c r="E63" s="131">
        <f>E13+E16+E34+E38+E42+E46+E48+E51+E56+E60</f>
        <v>16786284.030000001</v>
      </c>
      <c r="F63" s="131">
        <f>E63/D63*100</f>
        <v>80.063277966033183</v>
      </c>
    </row>
    <row r="66" spans="1:6" ht="15.75">
      <c r="A66" s="143" t="s">
        <v>338</v>
      </c>
      <c r="B66" s="29"/>
      <c r="C66" s="30"/>
      <c r="D66" s="30"/>
      <c r="E66" s="88"/>
      <c r="F66" s="3"/>
    </row>
    <row r="67" spans="1:6" ht="15.75">
      <c r="A67" s="144" t="s">
        <v>106</v>
      </c>
      <c r="B67" s="29"/>
      <c r="C67" s="3"/>
      <c r="D67" s="147" t="s">
        <v>339</v>
      </c>
      <c r="E67" s="147"/>
      <c r="F67" s="147"/>
    </row>
  </sheetData>
  <mergeCells count="4">
    <mergeCell ref="A6:F6"/>
    <mergeCell ref="A7:F7"/>
    <mergeCell ref="A8:F8"/>
    <mergeCell ref="D67:F67"/>
  </mergeCells>
  <pageMargins left="0.70866141732283472" right="0.70866141732283472" top="0.74803149606299213" bottom="0.74803149606299213" header="0.31496062992125984" footer="0.31496062992125984"/>
  <pageSetup paperSize="9" scale="8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Asus</cp:lastModifiedBy>
  <cp:lastPrinted>2026-04-24T12:32:48Z</cp:lastPrinted>
  <dcterms:created xsi:type="dcterms:W3CDTF">2023-07-12T08:16:06Z</dcterms:created>
  <dcterms:modified xsi:type="dcterms:W3CDTF">2026-04-30T07:02:54Z</dcterms:modified>
</cp:coreProperties>
</file>