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Мої документи\Рішення\2026 рік\25.03\"/>
    </mc:Choice>
  </mc:AlternateContent>
  <xr:revisionPtr revIDLastSave="0" documentId="13_ncr:1_{EC97B583-92DA-46DC-8A49-D43DF6E15E17}"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2" l="1"/>
  <c r="H65" i="4"/>
  <c r="H38" i="4"/>
  <c r="I87" i="4"/>
  <c r="J87" i="4" s="1"/>
  <c r="H87" i="4"/>
  <c r="J65" i="4"/>
  <c r="I65" i="4"/>
  <c r="K65" i="4"/>
  <c r="J38" i="4"/>
  <c r="I38" i="4"/>
  <c r="J70" i="4"/>
  <c r="I70" i="4"/>
  <c r="H83" i="4"/>
  <c r="H88" i="18" l="1"/>
  <c r="H87" i="18" s="1"/>
  <c r="H41" i="18"/>
  <c r="F22" i="19"/>
  <c r="G22" i="19"/>
  <c r="L64" i="2"/>
  <c r="E48" i="2"/>
  <c r="K87" i="18"/>
  <c r="J87" i="18"/>
  <c r="E87" i="18"/>
  <c r="H86" i="18"/>
  <c r="K85" i="18"/>
  <c r="K71" i="2"/>
  <c r="O66" i="2"/>
  <c r="O64" i="2"/>
  <c r="K65" i="2"/>
  <c r="J65" i="2" s="1"/>
  <c r="E65" i="2"/>
  <c r="F39" i="2"/>
  <c r="F31" i="2"/>
  <c r="E31" i="2"/>
  <c r="F32" i="2"/>
  <c r="E32" i="2" s="1"/>
  <c r="K99" i="2"/>
  <c r="J99" i="2" s="1"/>
  <c r="P99" i="2" s="1"/>
  <c r="P65" i="2" l="1"/>
  <c r="G22" i="2"/>
  <c r="E67" i="2"/>
  <c r="F22" i="2"/>
  <c r="D106" i="17"/>
  <c r="E117" i="17"/>
  <c r="E27" i="20"/>
  <c r="K38" i="4"/>
  <c r="K98" i="4" s="1"/>
  <c r="H20" i="4" l="1"/>
  <c r="J36" i="18"/>
  <c r="H36" i="18" s="1"/>
  <c r="J28" i="4"/>
  <c r="E28" i="19" l="1"/>
  <c r="E27" i="19"/>
  <c r="E68" i="20"/>
  <c r="E59" i="20"/>
  <c r="E45" i="2" l="1"/>
  <c r="E54" i="2"/>
  <c r="E50" i="2"/>
  <c r="H16" i="2" l="1"/>
  <c r="G16" i="2"/>
  <c r="K37" i="2" l="1"/>
  <c r="J37" i="2" s="1"/>
  <c r="P24" i="2"/>
  <c r="K28" i="4" l="1"/>
  <c r="E45" i="20" l="1"/>
  <c r="B45" i="20"/>
  <c r="A45" i="20"/>
  <c r="J25" i="4"/>
  <c r="I25" i="4"/>
  <c r="H25" i="4"/>
  <c r="G4" i="4"/>
  <c r="G3" i="4"/>
  <c r="G2" i="4"/>
  <c r="J102" i="4"/>
  <c r="I102" i="4"/>
  <c r="I92" i="4"/>
  <c r="H92" i="4"/>
  <c r="H98" i="4" s="1"/>
  <c r="J83" i="4"/>
  <c r="I83" i="4"/>
  <c r="J34" i="4"/>
  <c r="J37" i="4" s="1"/>
  <c r="I34" i="4"/>
  <c r="I37" i="4" s="1"/>
  <c r="H34" i="4"/>
  <c r="H37" i="4" s="1"/>
  <c r="I28" i="4"/>
  <c r="H28" i="4"/>
  <c r="N20" i="4"/>
  <c r="M20" i="4"/>
  <c r="L20" i="4"/>
  <c r="K20" i="4"/>
  <c r="K33" i="4" s="1"/>
  <c r="K103" i="4" s="1"/>
  <c r="J20" i="4"/>
  <c r="I20" i="4"/>
  <c r="J17" i="4"/>
  <c r="I17" i="4"/>
  <c r="H17" i="4"/>
  <c r="J33" i="4" l="1"/>
  <c r="I33" i="4"/>
  <c r="I98" i="4"/>
  <c r="H33" i="4"/>
  <c r="H103" i="4" s="1"/>
  <c r="J92" i="4"/>
  <c r="J98" i="4" s="1"/>
  <c r="J103" i="4" l="1"/>
  <c r="I103" i="4"/>
  <c r="D108" i="17"/>
  <c r="B19" i="20"/>
  <c r="G56" i="2"/>
  <c r="F56" i="2"/>
  <c r="E90" i="2" l="1"/>
  <c r="H37" i="18" l="1"/>
  <c r="O16" i="2"/>
  <c r="J38" i="2"/>
  <c r="P38" i="2" s="1"/>
  <c r="O98" i="2" l="1"/>
  <c r="N98" i="2"/>
  <c r="N97" i="2" s="1"/>
  <c r="M98" i="2"/>
  <c r="M97" i="2" s="1"/>
  <c r="L98" i="2"/>
  <c r="L97" i="2" s="1"/>
  <c r="I98" i="2"/>
  <c r="I97" i="2" s="1"/>
  <c r="H98" i="2"/>
  <c r="H97" i="2" s="1"/>
  <c r="G98" i="2"/>
  <c r="G97" i="2" s="1"/>
  <c r="F98" i="2"/>
  <c r="F97" i="2" s="1"/>
  <c r="J98" i="2"/>
  <c r="J97" i="2" s="1"/>
  <c r="O97" i="2"/>
  <c r="K98" i="2" l="1"/>
  <c r="K97" i="2" s="1"/>
  <c r="E98" i="2"/>
  <c r="P98" i="2" s="1"/>
  <c r="E97" i="2" l="1"/>
  <c r="P97" i="2" s="1"/>
  <c r="H60" i="18"/>
  <c r="F76" i="2" l="1"/>
  <c r="O73" i="2" l="1"/>
  <c r="E78" i="2"/>
  <c r="E82" i="2"/>
  <c r="P82" i="2" s="1"/>
  <c r="P90" i="2"/>
  <c r="E86" i="2"/>
  <c r="P86" i="2" s="1"/>
  <c r="K87" i="2"/>
  <c r="J87" i="2" s="1"/>
  <c r="E87" i="2"/>
  <c r="P78" i="2" l="1"/>
  <c r="P87" i="2"/>
  <c r="F53" i="2"/>
  <c r="K43" i="2"/>
  <c r="J43" i="2" s="1"/>
  <c r="B18" i="20" l="1"/>
  <c r="A18" i="20"/>
  <c r="E102" i="17"/>
  <c r="D103" i="17"/>
  <c r="E18" i="20" s="1"/>
  <c r="E94" i="20" l="1"/>
  <c r="B20" i="20"/>
  <c r="A20" i="20"/>
  <c r="E66" i="2"/>
  <c r="J31" i="18" l="1"/>
  <c r="K45" i="2" l="1"/>
  <c r="J45" i="2" s="1"/>
  <c r="K46" i="18" s="1"/>
  <c r="J46" i="18" s="1"/>
  <c r="P37" i="2" l="1"/>
  <c r="F102" i="17"/>
  <c r="G102" i="17"/>
  <c r="D109" i="17"/>
  <c r="J70" i="18" l="1"/>
  <c r="H70" i="18" s="1"/>
  <c r="J55" i="18"/>
  <c r="H55" i="18" s="1"/>
  <c r="H26" i="18"/>
  <c r="K77" i="2" l="1"/>
  <c r="J77" i="2" s="1"/>
  <c r="E77" i="2"/>
  <c r="E55" i="2"/>
  <c r="K88" i="2"/>
  <c r="K58" i="2"/>
  <c r="J58" i="2" s="1"/>
  <c r="K25" i="2"/>
  <c r="J25" i="2" s="1"/>
  <c r="K76" i="2" l="1"/>
  <c r="K32" i="2"/>
  <c r="J32" i="2" l="1"/>
  <c r="E64" i="17"/>
  <c r="D66" i="17"/>
  <c r="G28" i="19"/>
  <c r="G27" i="19"/>
  <c r="J80" i="18" l="1"/>
  <c r="F28" i="2" l="1"/>
  <c r="F16" i="2" s="1"/>
  <c r="P72" i="2"/>
  <c r="K75" i="2"/>
  <c r="J75" i="2" s="1"/>
  <c r="K74" i="2"/>
  <c r="J74" i="2" s="1"/>
  <c r="K73" i="2"/>
  <c r="K55" i="2"/>
  <c r="J55" i="2" s="1"/>
  <c r="B26" i="20"/>
  <c r="A26" i="20"/>
  <c r="J73" i="2" l="1"/>
  <c r="P73" i="2" s="1"/>
  <c r="P75" i="2"/>
  <c r="P74" i="2"/>
  <c r="K34" i="2"/>
  <c r="J34" i="2" s="1"/>
  <c r="E92" i="2"/>
  <c r="P92" i="2" s="1"/>
  <c r="P34" i="2" l="1"/>
  <c r="E33" i="2"/>
  <c r="F29" i="19"/>
  <c r="E29" i="19"/>
  <c r="I32" i="18" l="1"/>
  <c r="H32" i="18" s="1"/>
  <c r="E44" i="20"/>
  <c r="E84" i="20" l="1"/>
  <c r="E83" i="20" s="1"/>
  <c r="E105" i="20" s="1"/>
  <c r="K85" i="2" l="1"/>
  <c r="J85" i="2" s="1"/>
  <c r="K77" i="18" s="1"/>
  <c r="J77" i="18" s="1"/>
  <c r="H77" i="18" s="1"/>
  <c r="J68" i="18"/>
  <c r="H68" i="18" s="1"/>
  <c r="J67" i="18"/>
  <c r="H67" i="18" s="1"/>
  <c r="H43" i="18"/>
  <c r="P67" i="2" l="1"/>
  <c r="O76" i="2"/>
  <c r="L76" i="2"/>
  <c r="J71" i="2"/>
  <c r="P71" i="2" s="1"/>
  <c r="O70" i="2"/>
  <c r="O52" i="2" s="1"/>
  <c r="N70" i="2"/>
  <c r="N52" i="2" s="1"/>
  <c r="M70" i="2"/>
  <c r="M52" i="2" s="1"/>
  <c r="L70" i="2"/>
  <c r="K70" i="2"/>
  <c r="J76" i="2"/>
  <c r="E76" i="2"/>
  <c r="L52" i="2" l="1"/>
  <c r="P77" i="2"/>
  <c r="J70" i="2"/>
  <c r="P70" i="2" l="1"/>
  <c r="E93" i="2"/>
  <c r="E94" i="2"/>
  <c r="P94" i="2" s="1"/>
  <c r="J95" i="2"/>
  <c r="E96" i="2"/>
  <c r="P96" i="2" s="1"/>
  <c r="E83" i="2"/>
  <c r="K83" i="2"/>
  <c r="E84" i="2"/>
  <c r="P84" i="2" s="1"/>
  <c r="E85" i="2"/>
  <c r="E88" i="2"/>
  <c r="J88" i="2"/>
  <c r="E89" i="2"/>
  <c r="P89" i="2" s="1"/>
  <c r="E91" i="2"/>
  <c r="F101" i="2"/>
  <c r="F100" i="2" s="1"/>
  <c r="G101" i="2"/>
  <c r="G100" i="2" s="1"/>
  <c r="H101" i="2"/>
  <c r="H100" i="2" s="1"/>
  <c r="I101" i="2"/>
  <c r="I100" i="2" s="1"/>
  <c r="L101" i="2"/>
  <c r="L100" i="2" s="1"/>
  <c r="M101" i="2"/>
  <c r="M100" i="2" s="1"/>
  <c r="N101" i="2"/>
  <c r="N100" i="2" s="1"/>
  <c r="E102" i="2"/>
  <c r="O101" i="2"/>
  <c r="O100" i="2" s="1"/>
  <c r="E103" i="2"/>
  <c r="P103" i="2" s="1"/>
  <c r="E104" i="2"/>
  <c r="P104" i="2" s="1"/>
  <c r="P91" i="2" l="1"/>
  <c r="J83" i="2"/>
  <c r="P83" i="2" s="1"/>
  <c r="P85" i="2"/>
  <c r="P88" i="2"/>
  <c r="E101" i="2"/>
  <c r="E100" i="2" s="1"/>
  <c r="P95" i="2"/>
  <c r="K102" i="2"/>
  <c r="P93" i="2"/>
  <c r="H56" i="18"/>
  <c r="K101" i="2" l="1"/>
  <c r="K100" i="2" s="1"/>
  <c r="J102" i="2"/>
  <c r="J80" i="2"/>
  <c r="E81" i="2"/>
  <c r="P81" i="2" s="1"/>
  <c r="P102" i="2" l="1"/>
  <c r="P101" i="2" s="1"/>
  <c r="J101" i="2"/>
  <c r="J100" i="2" s="1"/>
  <c r="P100" i="2" l="1"/>
  <c r="E80" i="2"/>
  <c r="E63" i="2"/>
  <c r="E62" i="2"/>
  <c r="E59" i="2"/>
  <c r="E58" i="2"/>
  <c r="E57" i="2"/>
  <c r="E53" i="2"/>
  <c r="E22" i="2"/>
  <c r="E17" i="2"/>
  <c r="G61" i="2" l="1"/>
  <c r="G52" i="2" s="1"/>
  <c r="F61" i="2"/>
  <c r="E61" i="2" l="1"/>
  <c r="F52" i="2"/>
  <c r="H61" i="2"/>
  <c r="H52" i="2" s="1"/>
  <c r="H83" i="18" l="1"/>
  <c r="J21" i="18" l="1"/>
  <c r="H21" i="18" s="1"/>
  <c r="E38" i="20" l="1"/>
  <c r="G96" i="17"/>
  <c r="G95" i="17" s="1"/>
  <c r="F96" i="17"/>
  <c r="F95" i="17" s="1"/>
  <c r="D98" i="17"/>
  <c r="N16" i="2" l="1"/>
  <c r="M16" i="2"/>
  <c r="L16" i="2"/>
  <c r="I16" i="2"/>
  <c r="K79" i="2"/>
  <c r="J59" i="2"/>
  <c r="P80" i="2"/>
  <c r="J79" i="2" l="1"/>
  <c r="E44" i="2"/>
  <c r="I45" i="18" s="1"/>
  <c r="K36" i="2"/>
  <c r="J36" i="2" s="1"/>
  <c r="E30" i="2"/>
  <c r="E26" i="2"/>
  <c r="E19" i="2"/>
  <c r="H72" i="18" l="1"/>
  <c r="P79" i="2"/>
  <c r="P19" i="2"/>
  <c r="I18" i="18"/>
  <c r="H18" i="18" s="1"/>
  <c r="E91" i="17"/>
  <c r="E90" i="17" s="1"/>
  <c r="E96" i="17"/>
  <c r="E76" i="17"/>
  <c r="D76" i="17" s="1"/>
  <c r="G29" i="19" l="1"/>
  <c r="J54" i="18" l="1"/>
  <c r="E56" i="2" l="1"/>
  <c r="E41" i="2"/>
  <c r="E27" i="2"/>
  <c r="E23" i="2"/>
  <c r="F113" i="17"/>
  <c r="F101" i="17" s="1"/>
  <c r="D118" i="17"/>
  <c r="E47" i="20" s="1"/>
  <c r="E43" i="2" l="1"/>
  <c r="F94" i="17" l="1"/>
  <c r="D94" i="17" s="1"/>
  <c r="G90" i="17"/>
  <c r="F90" i="17" l="1"/>
  <c r="H66" i="18"/>
  <c r="H65" i="18"/>
  <c r="H64" i="18"/>
  <c r="H63" i="18"/>
  <c r="D104" i="17"/>
  <c r="B25" i="20"/>
  <c r="A25" i="20"/>
  <c r="E42" i="2" l="1"/>
  <c r="P23" i="2"/>
  <c r="B21" i="20"/>
  <c r="A21" i="20"/>
  <c r="D97" i="17" l="1"/>
  <c r="D96" i="17" s="1"/>
  <c r="H51" i="18"/>
  <c r="F28" i="19"/>
  <c r="F27" i="19"/>
  <c r="E29" i="2" l="1"/>
  <c r="D116" i="17"/>
  <c r="I46" i="18"/>
  <c r="B24" i="20"/>
  <c r="A24" i="20"/>
  <c r="D115" i="17"/>
  <c r="N51" i="2"/>
  <c r="M51" i="2"/>
  <c r="E39" i="2"/>
  <c r="E35" i="2"/>
  <c r="I34" i="18" s="1"/>
  <c r="H30" i="18"/>
  <c r="G113" i="17"/>
  <c r="D93" i="17"/>
  <c r="E16" i="17"/>
  <c r="D16" i="17" s="1"/>
  <c r="D21" i="17"/>
  <c r="P59"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1" i="2"/>
  <c r="P42" i="2"/>
  <c r="P43" i="2"/>
  <c r="D2" i="19"/>
  <c r="P63" i="2"/>
  <c r="L51" i="2"/>
  <c r="E37" i="17"/>
  <c r="D37" i="17" s="1"/>
  <c r="D39" i="17"/>
  <c r="H42" i="18"/>
  <c r="H44" i="18"/>
  <c r="H57" i="18"/>
  <c r="H52" i="18"/>
  <c r="H54" i="18"/>
  <c r="K40" i="2"/>
  <c r="J40" i="2" s="1"/>
  <c r="E33" i="17"/>
  <c r="E62" i="17"/>
  <c r="D69" i="17"/>
  <c r="D65" i="17"/>
  <c r="D63" i="17"/>
  <c r="D50" i="17"/>
  <c r="D112" i="17"/>
  <c r="D110" i="17" s="1"/>
  <c r="E110" i="17" s="1"/>
  <c r="D120" i="17"/>
  <c r="E26" i="20" s="1"/>
  <c r="J53" i="18"/>
  <c r="J50" i="18"/>
  <c r="D38" i="17"/>
  <c r="K22" i="2"/>
  <c r="K4" i="2"/>
  <c r="D3" i="19"/>
  <c r="D4" i="19"/>
  <c r="N15" i="2"/>
  <c r="M15" i="2"/>
  <c r="L15" i="2"/>
  <c r="I15" i="2"/>
  <c r="H15" i="2"/>
  <c r="G15" i="2"/>
  <c r="P44" i="2"/>
  <c r="P56" i="2"/>
  <c r="K2" i="2"/>
  <c r="H4" i="18"/>
  <c r="H2" i="18"/>
  <c r="I38" i="18"/>
  <c r="I75" i="18"/>
  <c r="H75" i="18" s="1"/>
  <c r="K47" i="2"/>
  <c r="J47" i="2" s="1"/>
  <c r="P47" i="2" s="1"/>
  <c r="F100" i="17"/>
  <c r="E46" i="20"/>
  <c r="E51" i="20" s="1"/>
  <c r="J62" i="18"/>
  <c r="H62" i="18" s="1"/>
  <c r="I84" i="18"/>
  <c r="H84" i="18" s="1"/>
  <c r="H80"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0" i="2"/>
  <c r="P76" i="2"/>
  <c r="D21" i="19"/>
  <c r="E30" i="18"/>
  <c r="E60" i="2"/>
  <c r="E52" i="2" s="1"/>
  <c r="I40" i="18"/>
  <c r="H40" i="18" s="1"/>
  <c r="C68" i="20"/>
  <c r="C94" i="20" s="1"/>
  <c r="I61" i="2"/>
  <c r="I52" i="2" s="1"/>
  <c r="I82" i="18"/>
  <c r="H82" i="18" s="1"/>
  <c r="E21" i="2"/>
  <c r="P21" i="2" s="1"/>
  <c r="J35" i="18"/>
  <c r="H35" i="18" s="1"/>
  <c r="E19" i="18"/>
  <c r="J46" i="2"/>
  <c r="H27" i="18"/>
  <c r="J48" i="2"/>
  <c r="P48" i="2" s="1"/>
  <c r="P26" i="2"/>
  <c r="H24" i="18"/>
  <c r="E20" i="2"/>
  <c r="I19" i="18" s="1"/>
  <c r="H19" i="18" s="1"/>
  <c r="H3" i="18"/>
  <c r="K3" i="2"/>
  <c r="E18" i="2"/>
  <c r="E65" i="20"/>
  <c r="D17" i="17"/>
  <c r="D88" i="17"/>
  <c r="E25" i="2"/>
  <c r="D20" i="19"/>
  <c r="P27" i="2"/>
  <c r="J16" i="18"/>
  <c r="H79" i="18"/>
  <c r="D119" i="17"/>
  <c r="E25" i="20" s="1"/>
  <c r="D29" i="19"/>
  <c r="D22" i="19"/>
  <c r="D91" i="17"/>
  <c r="E17" i="20" l="1"/>
  <c r="E16" i="20" s="1"/>
  <c r="D102" i="17"/>
  <c r="D25" i="17"/>
  <c r="H50" i="18"/>
  <c r="E22" i="20"/>
  <c r="H29" i="18"/>
  <c r="P45" i="2"/>
  <c r="G101" i="17"/>
  <c r="G100" i="17" s="1"/>
  <c r="P35" i="2"/>
  <c r="K50" i="2"/>
  <c r="J50" i="2" s="1"/>
  <c r="J48" i="18" s="1"/>
  <c r="P40" i="2"/>
  <c r="K39" i="18"/>
  <c r="P29" i="2"/>
  <c r="E28" i="2"/>
  <c r="P28" i="2" s="1"/>
  <c r="H22" i="18"/>
  <c r="H23" i="18"/>
  <c r="K54" i="2"/>
  <c r="H16" i="18"/>
  <c r="J47" i="18"/>
  <c r="H47" i="18" s="1"/>
  <c r="I73" i="18"/>
  <c r="H73" i="18" s="1"/>
  <c r="H49" i="18" s="1"/>
  <c r="P18" i="2"/>
  <c r="J22" i="2"/>
  <c r="H81" i="18"/>
  <c r="H51" i="2"/>
  <c r="H105" i="2" s="1"/>
  <c r="P53" i="2"/>
  <c r="P60" i="2"/>
  <c r="H59" i="18"/>
  <c r="G51" i="2"/>
  <c r="G105" i="2" s="1"/>
  <c r="H69" i="18"/>
  <c r="F51" i="2"/>
  <c r="D86" i="17"/>
  <c r="E89" i="17"/>
  <c r="D89" i="17" s="1"/>
  <c r="D90" i="17"/>
  <c r="I51" i="2"/>
  <c r="I105" i="2" s="1"/>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8" i="2"/>
  <c r="E58" i="20"/>
  <c r="P25" i="2"/>
  <c r="P57" i="2"/>
  <c r="P36" i="2"/>
  <c r="H34" i="18"/>
  <c r="H28" i="18"/>
  <c r="P20" i="2"/>
  <c r="H20" i="18"/>
  <c r="H38" i="18"/>
  <c r="P31" i="2"/>
  <c r="K35" i="18"/>
  <c r="P39" i="2"/>
  <c r="H46" i="18"/>
  <c r="H53" i="18"/>
  <c r="P61" i="2"/>
  <c r="P62" i="2"/>
  <c r="K62" i="18"/>
  <c r="M105" i="2"/>
  <c r="L105" i="2"/>
  <c r="N105" i="2"/>
  <c r="H45" i="18"/>
  <c r="P46" i="2"/>
  <c r="H31" i="18"/>
  <c r="P32" i="2"/>
  <c r="J64" i="2" l="1"/>
  <c r="K64" i="2"/>
  <c r="K52" i="2" s="1"/>
  <c r="P66" i="2"/>
  <c r="P64" i="2" s="1"/>
  <c r="J61" i="18"/>
  <c r="H61" i="18" s="1"/>
  <c r="O51" i="2"/>
  <c r="H58" i="18"/>
  <c r="I15" i="18"/>
  <c r="J39" i="18"/>
  <c r="K15" i="18"/>
  <c r="K89" i="18" s="1"/>
  <c r="K49" i="2"/>
  <c r="K16" i="2" s="1"/>
  <c r="G121" i="17"/>
  <c r="E50" i="20"/>
  <c r="E49" i="20" s="1"/>
  <c r="H48" i="18"/>
  <c r="E104" i="20"/>
  <c r="E103" i="20" s="1"/>
  <c r="J54" i="2"/>
  <c r="J52" i="2" s="1"/>
  <c r="P22" i="2"/>
  <c r="D117" i="17"/>
  <c r="E113" i="17"/>
  <c r="E101" i="17" s="1"/>
  <c r="E100" i="17" s="1"/>
  <c r="D100" i="17" s="1"/>
  <c r="H17" i="18"/>
  <c r="P17" i="2"/>
  <c r="F99" i="17"/>
  <c r="F121" i="17" s="1"/>
  <c r="E61" i="17"/>
  <c r="D61" i="17" s="1"/>
  <c r="P50" i="2"/>
  <c r="E14" i="17"/>
  <c r="E51" i="2"/>
  <c r="J49" i="2" l="1"/>
  <c r="J16" i="2" s="1"/>
  <c r="H39" i="18"/>
  <c r="F15" i="2"/>
  <c r="F105" i="2" s="1"/>
  <c r="E49" i="2"/>
  <c r="E16" i="2" s="1"/>
  <c r="P54" i="2"/>
  <c r="D113" i="17"/>
  <c r="D101" i="17"/>
  <c r="E99" i="17"/>
  <c r="E121" i="17" s="1"/>
  <c r="D14" i="17"/>
  <c r="D99" i="17" s="1"/>
  <c r="D121" i="17" s="1"/>
  <c r="P49" i="2" l="1"/>
  <c r="E15" i="2"/>
  <c r="E105" i="2" s="1"/>
  <c r="O15" i="2"/>
  <c r="O105" i="2" s="1"/>
  <c r="P55" i="2"/>
  <c r="P52" i="2" s="1"/>
  <c r="K51" i="2"/>
  <c r="K15" i="2" l="1"/>
  <c r="K105" i="2" s="1"/>
  <c r="K49" i="18"/>
  <c r="P33" i="2" l="1"/>
  <c r="P16" i="2" s="1"/>
  <c r="J15" i="2"/>
  <c r="J51" i="2"/>
  <c r="J74" i="18"/>
  <c r="J49" i="18" s="1"/>
  <c r="J105" i="2" l="1"/>
  <c r="P15" i="2"/>
  <c r="J33" i="18"/>
  <c r="J15" i="18" s="1"/>
  <c r="P51" i="2"/>
  <c r="H74" i="18"/>
  <c r="P105" i="2" l="1"/>
  <c r="P109" i="2" s="1"/>
  <c r="H33" i="18"/>
  <c r="H15" i="18" s="1"/>
  <c r="I49" i="18"/>
  <c r="I89" i="18" s="1"/>
  <c r="J89" i="18"/>
  <c r="H89" i="18" l="1"/>
</calcChain>
</file>

<file path=xl/sharedStrings.xml><?xml version="1.0" encoding="utf-8"?>
<sst xmlns="http://schemas.openxmlformats.org/spreadsheetml/2006/main" count="1146" uniqueCount="641">
  <si>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</si>
  <si>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</si>
  <si>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</si>
  <si>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</si>
  <si>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</si>
  <si>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</si>
  <si>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</si>
  <si>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</si>
  <si>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</si>
  <si>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</si>
  <si>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</si>
  <si>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</si>
  <si>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</si>
  <si>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</si>
  <si>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</si>
  <si>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</si>
  <si>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</si>
  <si>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</si>
  <si>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</si>
  <si>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</si>
  <si>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</si>
  <si>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</si>
  <si>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</si>
  <si>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</si>
  <si>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</si>
  <si>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</si>
  <si>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</si>
  <si>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</si>
  <si>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</si>
  <si>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</si>
  <si>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</si>
  <si>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</si>
  <si>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</si>
  <si>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</si>
  <si>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</si>
  <si>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</si>
  <si>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</si>
  <si>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</si>
  <si>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</si>
  <si>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</si>
  <si>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</si>
  <si>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</si>
  <si>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</si>
  <si>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</si>
  <si>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</si>
  <si>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</si>
  <si>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</si>
  <si>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</si>
  <si>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</si>
  <si>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</si>
  <si>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</si>
  <si>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</si>
  <si>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</si>
  <si>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</si>
  <si>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</si>
  <si>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</si>
  <si>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</si>
  <si>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</si>
  <si>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</si>
  <si>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</si>
  <si>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</si>
  <si>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</si>
  <si>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</si>
  <si>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</si>
  <si>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</si>
  <si>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</si>
  <si>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</si>
  <si>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</si>
  <si>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</si>
  <si>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</si>
  <si>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</si>
  <si>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</si>
  <si>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</si>
  <si>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</si>
  <si>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</si>
  <si>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</si>
  <si>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</si>
  <si>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</si>
  <si>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</si>
  <si>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</si>
  <si>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</si>
  <si>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</si>
  <si>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</si>
  <si>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</si>
  <si>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</si>
  <si>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</si>
  <si>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</si>
  <si>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</si>
  <si>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</si>
  <si>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</si>
  <si>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</si>
  <si>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</si>
  <si>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</si>
  <si>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</si>
  <si>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</si>
  <si>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</si>
  <si>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</si>
  <si>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</si>
  <si>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</si>
  <si>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</si>
  <si>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</si>
  <si>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</si>
  <si>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</si>
  <si>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</si>
  <si>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</si>
  <si>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</si>
  <si>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</si>
  <si>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</si>
  <si>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</si>
  <si>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</si>
  <si>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</si>
  <si>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</si>
  <si>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</si>
  <si>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</si>
  <si>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</si>
  <si>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</si>
  <si>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</si>
  <si>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</si>
  <si>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</si>
  <si>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</si>
  <si>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</si>
  <si>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</si>
  <si>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</si>
  <si>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</si>
  <si>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</si>
  <si>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</si>
  <si>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</si>
  <si>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</si>
  <si>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</si>
  <si>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</si>
  <si>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</si>
  <si>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</si>
  <si>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</si>
  <si>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</si>
  <si>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</si>
  <si>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</si>
  <si>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</si>
  <si>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</si>
  <si>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</si>
  <si>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</si>
  <si>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</si>
  <si>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</si>
  <si>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</si>
  <si>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</si>
  <si>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</si>
  <si>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</si>
  <si>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</si>
  <si>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</si>
  <si>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</si>
  <si>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</si>
  <si>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</si>
  <si>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</si>
  <si>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</si>
  <si>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</si>
  <si>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</si>
  <si>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</si>
  <si>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</si>
  <si>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</si>
  <si>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</si>
  <si>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</si>
  <si>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</si>
  <si>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</si>
  <si>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</si>
  <si>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</si>
  <si>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</si>
  <si>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</si>
  <si>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</si>
  <si>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</si>
  <si>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</si>
  <si>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</si>
  <si>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</si>
  <si>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</si>
  <si>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</si>
  <si>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</si>
  <si>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</si>
  <si>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</si>
  <si>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</si>
  <si>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</si>
  <si>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</si>
  <si>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</si>
  <si>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</si>
  <si>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</si>
  <si>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</si>
  <si>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</si>
  <si>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</si>
  <si>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</si>
  <si>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</si>
  <si>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</si>
  <si>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</si>
  <si>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</si>
  <si>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</si>
  <si>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</si>
  <si>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</si>
  <si>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</si>
  <si>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</si>
  <si>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</si>
  <si>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</si>
  <si>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</si>
  <si>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</si>
  <si>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</si>
  <si>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</si>
  <si>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</si>
  <si>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</si>
  <si>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</si>
  <si>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</si>
  <si>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</si>
  <si>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</si>
  <si>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</si>
  <si>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</si>
  <si>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</si>
  <si>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</si>
  <si>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</si>
  <si>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</si>
  <si>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</si>
  <si>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</si>
  <si>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</si>
  <si>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</si>
  <si>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</si>
  <si>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</si>
  <si>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</si>
  <si>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</si>
  <si>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</si>
  <si>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</si>
  <si>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</si>
  <si>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</si>
  <si>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</si>
  <si>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</si>
  <si>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</si>
  <si>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</si>
  <si>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</si>
  <si>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</si>
  <si>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</si>
  <si>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</si>
  <si>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</si>
  <si>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</si>
  <si>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</si>
  <si>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</si>
  <si>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</si>
  <si>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</si>
  <si>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</si>
  <si>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</si>
  <si>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</si>
  <si>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</si>
  <si>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</si>
  <si>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</si>
  <si>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</si>
  <si>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</si>
  <si>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</si>
  <si>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</si>
  <si>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</si>
  <si>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</si>
  <si>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</si>
  <si>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</si>
  <si>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</si>
  <si>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</si>
  <si>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</si>
  <si>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</si>
  <si>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</si>
  <si>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</si>
  <si>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</si>
  <si>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</si>
  <si>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</si>
  <si>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</si>
  <si>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</si>
  <si>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</si>
  <si>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</si>
  <si>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</si>
  <si>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</si>
  <si>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</si>
  <si>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</si>
  <si>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</si>
  <si>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</si>
  <si>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</si>
  <si>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</si>
  <si>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</si>
  <si>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</si>
  <si>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</si>
  <si>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</si>
  <si>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</si>
  <si>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</si>
  <si>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</si>
  <si>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</si>
  <si>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</si>
  <si>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</si>
  <si>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</si>
  <si>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</si>
  <si>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</si>
  <si>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</si>
  <si>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</si>
  <si>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</si>
  <si>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</si>
  <si>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</si>
  <si>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</si>
  <si>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</si>
  <si>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</si>
  <si>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</si>
  <si>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</si>
  <si>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</si>
  <si>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</si>
  <si>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</si>
  <si>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</si>
  <si>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</si>
  <si>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</si>
  <si>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</si>
  <si>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</si>
  <si>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</si>
  <si>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</si>
  <si>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</si>
  <si>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</si>
  <si>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</si>
  <si>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</si>
  <si>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</si>
  <si>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</si>
  <si>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</si>
  <si>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</si>
  <si>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</si>
  <si>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</si>
  <si>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</si>
  <si>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</si>
  <si>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</si>
  <si>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</si>
  <si>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</si>
  <si>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</si>
  <si>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</si>
  <si>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</si>
  <si>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</si>
  <si>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</si>
  <si>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</si>
  <si>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</si>
  <si>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</si>
  <si>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</si>
  <si>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</si>
  <si>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</si>
  <si>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</si>
  <si>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</si>
  <si>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</si>
  <si>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</si>
  <si>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</si>
  <si>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</si>
  <si>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</si>
  <si>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</si>
  <si>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</si>
  <si>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</si>
  <si>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</si>
  <si>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</si>
  <si>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</si>
  <si>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</si>
  <si>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</si>
  <si>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</si>
  <si>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</si>
  <si>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</si>
  <si>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</si>
  <si>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</si>
  <si>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</si>
  <si>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</si>
  <si>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</si>
  <si>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</si>
  <si>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</si>
  <si>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</si>
  <si>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</si>
  <si>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</si>
  <si>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</si>
  <si>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</si>
  <si>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</si>
  <si>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</si>
  <si>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</si>
  <si>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</si>
  <si>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</si>
  <si>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</si>
  <si>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</si>
  <si>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</si>
  <si>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</si>
  <si>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</si>
  <si>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</si>
  <si>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</si>
  <si>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</si>
  <si>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</si>
  <si>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</si>
  <si>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</si>
  <si>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</si>
  <si>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</si>
  <si>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</si>
  <si>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</si>
  <si>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</si>
  <si>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</si>
  <si>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</si>
  <si>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</si>
  <si>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</si>
  <si>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</si>
  <si>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</si>
  <si>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</si>
  <si>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</si>
  <si>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</si>
  <si>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</si>
  <si>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</si>
  <si>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</si>
  <si>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</si>
  <si>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</si>
  <si>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</si>
  <si>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</si>
  <si>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</si>
  <si>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</si>
  <si>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</si>
  <si>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</si>
  <si>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</si>
  <si>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</si>
  <si>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</si>
  <si>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</si>
  <si>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</si>
  <si>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</si>
  <si>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</si>
  <si>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</si>
  <si>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</si>
  <si>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</si>
  <si>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</si>
  <si>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</si>
  <si>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</si>
  <si>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</si>
  <si>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</si>
  <si>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</si>
  <si>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</si>
  <si>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</si>
  <si>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</si>
  <si>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</si>
  <si>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</si>
  <si>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</si>
  <si>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</si>
  <si>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</si>
  <si>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</si>
  <si>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</si>
  <si>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</si>
  <si>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</si>
  <si>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</si>
  <si>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</si>
  <si>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Додаток № 3</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</si>
  <si>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</si>
  <si>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</si>
  <si>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</si>
  <si>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</si>
  <si>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</si>
  <si>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</si>
  <si>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</si>
  <si>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</si>
  <si>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</si>
  <si>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</si>
  <si>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</si>
  <si>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</si>
  <si>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</si>
  <si>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з державного бюджету місцевим бюджетам на забезпечення харчуванням учнів закладів загальної середньої освіти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</si>
  <si>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</si>
  <si>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</si>
  <si>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</si>
  <si>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</si>
  <si>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</si>
  <si>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</si>
  <si>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</si>
  <si>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</si>
  <si>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</si>
  <si>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</si>
  <si>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</si>
  <si>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</si>
  <si>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</si>
  <si>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</si>
  <si>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</si>
  <si>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</si>
  <si>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</si>
  <si>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</si>
  <si>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</si>
  <si>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</si>
  <si>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</si>
  <si>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</si>
  <si>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</si>
  <si>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</si>
  <si>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</si>
  <si>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</si>
  <si>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</si>
  <si>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</si>
  <si>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</si>
  <si>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</si>
  <si>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</si>
  <si>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</si>
  <si>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</si>
  <si>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</si>
  <si>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</si>
  <si>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</si>
  <si>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</si>
  <si>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</si>
  <si>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</si>
  <si>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</si>
  <si>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</si>
  <si>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</si>
  <si>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</si>
  <si>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</si>
  <si>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</si>
  <si>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</si>
  <si>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</si>
  <si>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</si>
  <si>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</si>
  <si>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</si>
  <si>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</si>
  <si>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</si>
  <si>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</si>
  <si>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</si>
  <si>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</si>
  <si>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</si>
  <si>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</si>
  <si>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</si>
  <si>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</si>
  <si>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</si>
  <si>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</si>
  <si>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</si>
  <si>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</si>
  <si>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</si>
  <si>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</si>
  <si>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</si>
  <si>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</si>
  <si>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</si>
  <si>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</si>
  <si>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</si>
  <si>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</si>
  <si>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</si>
  <si>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</si>
  <si>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</si>
  <si>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</si>
  <si>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</si>
  <si>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</si>
  <si>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</si>
  <si>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</si>
  <si>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</si>
  <si>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</si>
  <si>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</si>
  <si>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</si>
  <si>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</si>
  <si>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</si>
  <si>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</si>
  <si>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</si>
  <si>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</si>
  <si>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</si>
  <si>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</si>
  <si>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</si>
  <si>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</si>
  <si>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</si>
  <si>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</si>
  <si>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</si>
  <si>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</si>
  <si>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</si>
  <si>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</si>
  <si>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</si>
  <si>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</si>
  <si>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</si>
  <si>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</si>
  <si>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</si>
  <si>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</si>
  <si>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</si>
  <si>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</si>
  <si>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</si>
  <si>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</si>
  <si>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</si>
  <si>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</si>
  <si>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</si>
  <si>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</si>
  <si>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</si>
  <si>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</si>
  <si>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</si>
  <si>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</si>
  <si>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</si>
  <si>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</si>
  <si>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</si>
  <si>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</si>
  <si>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</si>
  <si>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</si>
  <si>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</si>
  <si>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А0284 на придбання запчастин та комплектуючих до озброєння та військової техніки, їх ремонту та технічного обслуговування, придбання FPV дронів, комплектуючих до них</t>
  </si>
  <si>
    <t>Субвенція військовій частині А0989 на придбання безпілотних літальних комплексів та комплектуючих, засобів спеціального та військового призначення</t>
  </si>
  <si>
    <t>Субвенція військовій частині 3035 на закупівлю БПЛА, РЕБ та комплектуючих до них, матеріально-технічних засобів</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</si>
  <si>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</si>
  <si>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</si>
  <si>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</si>
  <si>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</si>
  <si>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</si>
  <si>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</si>
  <si>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</si>
  <si>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військовій частині А4350 на закупівлю БПЛА, FPV-дронів, безпілотних авіаційних комплексів, засобів радіоелектронної боротьби, наземних роботизованих комплексів</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</si>
  <si>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</si>
  <si>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</si>
  <si>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</si>
  <si>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</si>
  <si>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</si>
  <si>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</si>
  <si>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 xml:space="preserve">Субвенція військовій частині А4053 на закупівлю запчастин для ремонту автомобільної техніки </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</si>
  <si>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</si>
  <si>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</si>
  <si>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</si>
  <si>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</si>
  <si>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</si>
  <si>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</si>
  <si>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 xml:space="preserve">Субвенція для КЗ "Рівненський обсласний молодіжний пластовий вишкільний центр" на провеення пластових заходів у 2026 році, зокрема ззаходу для дітей військовослужбовці Здолбунівської міської територіальної громади </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</si>
  <si>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</si>
  <si>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</si>
  <si>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</si>
  <si>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</si>
  <si>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</si>
  <si>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</si>
  <si>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</si>
  <si>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</si>
  <si>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</si>
  <si>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</si>
  <si>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</si>
  <si>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</si>
  <si>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</si>
  <si>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</si>
  <si>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</si>
  <si>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</si>
  <si>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</si>
  <si>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</si>
  <si>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</si>
  <si>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</si>
  <si>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</si>
  <si>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</si>
  <si>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</si>
  <si>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</si>
  <si>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</si>
  <si>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</si>
  <si>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</si>
  <si>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</si>
  <si>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</si>
  <si>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</si>
  <si>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</si>
  <si>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</si>
  <si>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</si>
  <si>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</si>
  <si>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</si>
  <si>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</si>
  <si>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1.13</t>
  </si>
  <si>
    <t>2.2</t>
  </si>
  <si>
    <t>3.2</t>
  </si>
  <si>
    <t>5</t>
  </si>
  <si>
    <t>5.1</t>
  </si>
  <si>
    <t xml:space="preserve"> до рішення Здолбунівської міської ради</t>
  </si>
  <si>
    <t>від 25 березня 2026 року № 3229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</si>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</sst>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51">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6"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7"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 fillId="0" borderId="66"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8"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7"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5" xfId="0" applyNumberFormat="1" applyFont="1" applyBorder="1"/>
    <xf numFmtId="4" fontId="1" fillId="0" borderId="32" xfId="0" applyNumberFormat="1" applyFont="1" applyBorder="1"/>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9" fontId="31" fillId="0" borderId="70" xfId="0" applyNumberFormat="1" applyFont="1" applyBorder="1" applyAlignment="1">
      <alignment horizontal="center" vertical="center"/>
    </xf>
    <xf numFmtId="0" fontId="31" fillId="0" borderId="11" xfId="0" applyFont="1" applyBorder="1" applyAlignment="1">
      <alignment horizontal="center" vertical="center"/>
    </xf>
    <xf numFmtId="49" fontId="15" fillId="0" borderId="64"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6"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0" fontId="12" fillId="0" borderId="42" xfId="0" applyFont="1" applyBorder="1" applyAlignment="1">
      <alignment horizontal="center" vertical="center" wrapText="1"/>
    </xf>
    <xf numFmtId="0" fontId="23" fillId="2" borderId="5" xfId="0" applyFont="1" applyFill="1" applyBorder="1" applyAlignment="1">
      <alignment horizontal="center" vertical="center" wrapText="1"/>
    </xf>
    <xf numFmtId="49" fontId="23" fillId="0" borderId="5" xfId="0" applyNumberFormat="1" applyFont="1" applyBorder="1" applyAlignment="1">
      <alignment horizontal="center" vertical="center"/>
    </xf>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6" xfId="0" applyFont="1" applyBorder="1" applyAlignment="1">
      <alignment horizontal="center" wrapText="1"/>
    </xf>
    <xf numFmtId="0" fontId="49" fillId="0" borderId="49" xfId="0" applyFont="1" applyBorder="1" applyAlignment="1">
      <alignment horizont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3" sqref="B3"/>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640</v>
      </c>
      <c r="D1" s="651" t="s">
        <v>2</v>
      </c>
      <c r="E1" s="651"/>
      <c r="F1" s="651"/>
      <c r="G1" s="651"/>
    </row>
    <row r="2" spans="2:7" x14ac:dyDescent="0.2">
      <c r="D2" s="651" t="s">
        <v>638</v>
      </c>
      <c r="E2" s="651"/>
      <c r="F2" s="651"/>
      <c r="G2" s="651"/>
    </row>
    <row r="3" spans="2:7" ht="17.25" customHeight="1" x14ac:dyDescent="0.2">
      <c r="D3" s="653" t="s">
        <v>472</v>
      </c>
      <c r="E3" s="653"/>
      <c r="F3" s="653"/>
      <c r="G3" s="653"/>
    </row>
    <row r="4" spans="2:7" x14ac:dyDescent="0.2">
      <c r="D4" s="651" t="s">
        <v>639</v>
      </c>
      <c r="E4" s="651"/>
      <c r="F4" s="651"/>
      <c r="G4" s="651"/>
    </row>
    <row r="5" spans="2:7" ht="9" customHeight="1" x14ac:dyDescent="0.2"/>
    <row r="6" spans="2:7" ht="15.75" x14ac:dyDescent="0.25">
      <c r="B6" s="652" t="s">
        <v>436</v>
      </c>
      <c r="C6" s="652"/>
      <c r="D6" s="652"/>
      <c r="E6" s="652"/>
      <c r="F6" s="652"/>
      <c r="G6" s="652"/>
    </row>
    <row r="7" spans="2:7" ht="15.75" x14ac:dyDescent="0.25">
      <c r="B7" s="652" t="s">
        <v>473</v>
      </c>
      <c r="C7" s="652"/>
      <c r="D7" s="652"/>
      <c r="E7" s="652"/>
      <c r="F7" s="652"/>
      <c r="G7" s="652"/>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56" t="s">
        <v>3</v>
      </c>
      <c r="C11" s="658" t="s">
        <v>105</v>
      </c>
      <c r="D11" s="654" t="s">
        <v>106</v>
      </c>
      <c r="E11" s="660" t="s">
        <v>4</v>
      </c>
      <c r="F11" s="662" t="s">
        <v>5</v>
      </c>
      <c r="G11" s="663"/>
    </row>
    <row r="12" spans="2:7" ht="28.5" customHeight="1" thickBot="1" x14ac:dyDescent="0.25">
      <c r="B12" s="657"/>
      <c r="C12" s="659"/>
      <c r="D12" s="655"/>
      <c r="E12" s="661"/>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4">
        <v>10000000</v>
      </c>
      <c r="C14" s="225" t="s">
        <v>6</v>
      </c>
      <c r="D14" s="226">
        <f>E14+F14</f>
        <v>0</v>
      </c>
      <c r="E14" s="227">
        <f>E15+E32+E40+E58+E24</f>
        <v>0</v>
      </c>
      <c r="F14" s="226">
        <f>F58</f>
        <v>0</v>
      </c>
      <c r="G14" s="228">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310</v>
      </c>
      <c r="D28" s="86">
        <f>E28+F28</f>
        <v>0</v>
      </c>
      <c r="E28" s="87">
        <f>E29</f>
        <v>0</v>
      </c>
      <c r="F28" s="9">
        <v>0</v>
      </c>
      <c r="G28" s="21">
        <v>0</v>
      </c>
    </row>
    <row r="29" spans="2:7" ht="39.75" hidden="1" customHeight="1" x14ac:dyDescent="0.2">
      <c r="B29" s="88">
        <v>13030100</v>
      </c>
      <c r="C29" s="89" t="s">
        <v>313</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311</v>
      </c>
      <c r="D38" s="94">
        <f t="shared" si="0"/>
        <v>0</v>
      </c>
      <c r="E38" s="95"/>
      <c r="F38" s="90"/>
      <c r="G38" s="91"/>
    </row>
    <row r="39" spans="2:7" s="92" customFormat="1" ht="63.75" hidden="1" x14ac:dyDescent="0.2">
      <c r="B39" s="219">
        <v>14040200</v>
      </c>
      <c r="C39" s="220" t="s">
        <v>312</v>
      </c>
      <c r="D39" s="221">
        <f t="shared" si="0"/>
        <v>0</v>
      </c>
      <c r="E39" s="222"/>
      <c r="F39" s="223"/>
      <c r="G39" s="91"/>
    </row>
    <row r="40" spans="2:7" s="92" customFormat="1" ht="39" hidden="1" customHeight="1" x14ac:dyDescent="0.25">
      <c r="B40" s="80">
        <v>18000000</v>
      </c>
      <c r="C40" s="81" t="s">
        <v>314</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315</v>
      </c>
      <c r="D42" s="28">
        <f t="shared" ref="D42:D56" si="1">E42+F42</f>
        <v>0</v>
      </c>
      <c r="E42" s="29"/>
      <c r="F42" s="9">
        <v>0</v>
      </c>
      <c r="G42" s="21">
        <v>0</v>
      </c>
    </row>
    <row r="43" spans="2:7" ht="42" hidden="1" customHeight="1" x14ac:dyDescent="0.2">
      <c r="B43" s="88">
        <v>18010200</v>
      </c>
      <c r="C43" s="89" t="s">
        <v>316</v>
      </c>
      <c r="D43" s="28">
        <f t="shared" si="1"/>
        <v>0</v>
      </c>
      <c r="E43" s="29"/>
      <c r="F43" s="9">
        <v>0</v>
      </c>
      <c r="G43" s="21">
        <v>0</v>
      </c>
    </row>
    <row r="44" spans="2:7" ht="51.75" hidden="1" customHeight="1" x14ac:dyDescent="0.2">
      <c r="B44" s="88">
        <v>18010300</v>
      </c>
      <c r="C44" s="89" t="s">
        <v>317</v>
      </c>
      <c r="D44" s="28">
        <f t="shared" si="1"/>
        <v>0</v>
      </c>
      <c r="E44" s="29"/>
      <c r="F44" s="9">
        <v>0</v>
      </c>
      <c r="G44" s="21">
        <v>0</v>
      </c>
    </row>
    <row r="45" spans="2:7" ht="42" hidden="1" customHeight="1" x14ac:dyDescent="0.2">
      <c r="B45" s="88">
        <v>18010400</v>
      </c>
      <c r="C45" s="89" t="s">
        <v>318</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319</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320</v>
      </c>
      <c r="D60" s="106">
        <f t="shared" si="2"/>
        <v>0</v>
      </c>
      <c r="E60" s="107">
        <v>0</v>
      </c>
      <c r="F60" s="106"/>
      <c r="G60" s="108"/>
    </row>
    <row r="61" spans="2:7" ht="15.75" hidden="1" x14ac:dyDescent="0.25">
      <c r="B61" s="109">
        <v>20000000</v>
      </c>
      <c r="C61" s="110" t="s">
        <v>8</v>
      </c>
      <c r="D61" s="111">
        <f t="shared" si="2"/>
        <v>0</v>
      </c>
      <c r="E61" s="112">
        <f>E62+E71+E81+E86</f>
        <v>0</v>
      </c>
      <c r="F61" s="304">
        <f>F86+F81+F71+F62</f>
        <v>0</v>
      </c>
      <c r="G61" s="21">
        <f>G86</f>
        <v>0</v>
      </c>
    </row>
    <row r="62" spans="2:7" s="116" customFormat="1" ht="27" hidden="1" x14ac:dyDescent="0.25">
      <c r="B62" s="211">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435</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321</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322</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2">
        <v>22080000</v>
      </c>
      <c r="C76" s="263" t="s">
        <v>323</v>
      </c>
      <c r="D76" s="264">
        <f>E76</f>
        <v>0</v>
      </c>
      <c r="E76" s="265">
        <f>E77</f>
        <v>0</v>
      </c>
      <c r="F76" s="266">
        <v>0</v>
      </c>
      <c r="G76" s="267">
        <v>0</v>
      </c>
    </row>
    <row r="77" spans="2:7" ht="38.25" hidden="1" x14ac:dyDescent="0.2">
      <c r="B77" s="213">
        <v>22080400</v>
      </c>
      <c r="C77" s="212"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hidden="1" x14ac:dyDescent="0.25">
      <c r="B81" s="20">
        <v>24000000</v>
      </c>
      <c r="C81" s="10" t="s">
        <v>146</v>
      </c>
      <c r="D81" s="82">
        <f>E81+F81</f>
        <v>0</v>
      </c>
      <c r="E81" s="83">
        <f>E82</f>
        <v>0</v>
      </c>
      <c r="F81" s="114">
        <f>F82</f>
        <v>0</v>
      </c>
      <c r="G81" s="115"/>
    </row>
    <row r="82" spans="2:7" ht="13.5" hidden="1" x14ac:dyDescent="0.25">
      <c r="B82" s="16">
        <v>24060000</v>
      </c>
      <c r="C82" s="10" t="s">
        <v>147</v>
      </c>
      <c r="D82" s="86">
        <f>E82+F82</f>
        <v>0</v>
      </c>
      <c r="E82" s="87">
        <f>E83+E85</f>
        <v>0</v>
      </c>
      <c r="F82" s="90">
        <f>F83+F84+F85</f>
        <v>0</v>
      </c>
      <c r="G82" s="21"/>
    </row>
    <row r="83" spans="2:7" ht="13.5" hidden="1" thickBot="1" x14ac:dyDescent="0.25">
      <c r="B83" s="17">
        <v>24060300</v>
      </c>
      <c r="C83" s="4" t="s">
        <v>147</v>
      </c>
      <c r="D83" s="28">
        <f>E83</f>
        <v>0</v>
      </c>
      <c r="E83" s="29"/>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297</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6">
        <f>G95+G90</f>
        <v>0</v>
      </c>
    </row>
    <row r="90" spans="2:7" ht="28.5" hidden="1" customHeight="1" x14ac:dyDescent="0.25">
      <c r="B90" s="80">
        <v>31000000</v>
      </c>
      <c r="C90" s="81" t="s">
        <v>276</v>
      </c>
      <c r="D90" s="113">
        <f>E90+F90</f>
        <v>0</v>
      </c>
      <c r="E90" s="83">
        <f>E91+E93+E94</f>
        <v>0</v>
      </c>
      <c r="F90" s="82">
        <f>G90</f>
        <v>0</v>
      </c>
      <c r="G90" s="204">
        <f>G91+G92+G93+G94</f>
        <v>0</v>
      </c>
    </row>
    <row r="91" spans="2:7" ht="79.5" hidden="1" customHeight="1" x14ac:dyDescent="0.25">
      <c r="B91" s="80">
        <v>31010000</v>
      </c>
      <c r="C91" s="81" t="s">
        <v>241</v>
      </c>
      <c r="D91" s="29">
        <f>E91</f>
        <v>0</v>
      </c>
      <c r="E91" s="29">
        <f>E92</f>
        <v>0</v>
      </c>
      <c r="F91" s="87"/>
      <c r="G91" s="249"/>
    </row>
    <row r="92" spans="2:7" ht="63.75" hidden="1" customHeight="1" x14ac:dyDescent="0.25">
      <c r="B92" s="88">
        <v>31010200</v>
      </c>
      <c r="C92" s="89" t="s">
        <v>324</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9"/>
    </row>
    <row r="95" spans="2:7" ht="27" hidden="1" x14ac:dyDescent="0.25">
      <c r="B95" s="80">
        <v>33000000</v>
      </c>
      <c r="C95" s="81" t="s">
        <v>34</v>
      </c>
      <c r="D95" s="82">
        <f>E95+F95</f>
        <v>0</v>
      </c>
      <c r="E95" s="29">
        <v>0</v>
      </c>
      <c r="F95" s="82">
        <f>F96</f>
        <v>0</v>
      </c>
      <c r="G95" s="204">
        <f>G96</f>
        <v>0</v>
      </c>
    </row>
    <row r="96" spans="2:7" ht="13.5" hidden="1" x14ac:dyDescent="0.25">
      <c r="B96" s="268">
        <v>33010000</v>
      </c>
      <c r="C96" s="269" t="s">
        <v>35</v>
      </c>
      <c r="D96" s="270">
        <f>D97+D98</f>
        <v>0</v>
      </c>
      <c r="E96" s="107">
        <f>E97</f>
        <v>0</v>
      </c>
      <c r="F96" s="270">
        <f>F97+F98</f>
        <v>0</v>
      </c>
      <c r="G96" s="271">
        <f>G97+G98</f>
        <v>0</v>
      </c>
    </row>
    <row r="97" spans="2:7" ht="64.5" hidden="1" customHeight="1" x14ac:dyDescent="0.2">
      <c r="B97" s="88">
        <v>33010100</v>
      </c>
      <c r="C97" s="5" t="s">
        <v>325</v>
      </c>
      <c r="D97" s="28">
        <f>F97+E97</f>
        <v>0</v>
      </c>
      <c r="E97" s="303">
        <v>0</v>
      </c>
      <c r="F97" s="28"/>
      <c r="G97" s="229"/>
    </row>
    <row r="98" spans="2:7" ht="65.25" hidden="1" customHeight="1" thickBot="1" x14ac:dyDescent="0.25">
      <c r="B98" s="299">
        <v>33010200</v>
      </c>
      <c r="C98" s="381" t="s">
        <v>350</v>
      </c>
      <c r="D98" s="106">
        <f>F98+E98</f>
        <v>0</v>
      </c>
      <c r="E98" s="300"/>
      <c r="F98" s="301"/>
      <c r="G98" s="302"/>
    </row>
    <row r="99" spans="2:7" s="205" customFormat="1" ht="36.75" hidden="1" customHeight="1" thickBot="1" x14ac:dyDescent="0.3">
      <c r="B99" s="378"/>
      <c r="C99" s="379" t="s">
        <v>113</v>
      </c>
      <c r="D99" s="380">
        <f>D14+D61+D89</f>
        <v>0</v>
      </c>
      <c r="E99" s="246">
        <f>E14+E61+E89</f>
        <v>0</v>
      </c>
      <c r="F99" s="246">
        <f>F14+F61+F89</f>
        <v>0</v>
      </c>
      <c r="G99" s="247">
        <f>G14+G61+G89</f>
        <v>0</v>
      </c>
    </row>
    <row r="100" spans="2:7" ht="15.75" x14ac:dyDescent="0.25">
      <c r="B100" s="374">
        <v>40000000</v>
      </c>
      <c r="C100" s="375" t="s">
        <v>14</v>
      </c>
      <c r="D100" s="79">
        <f>E100+F100</f>
        <v>1363404</v>
      </c>
      <c r="E100" s="376">
        <f>E101</f>
        <v>1363404</v>
      </c>
      <c r="F100" s="79">
        <f>F101</f>
        <v>0</v>
      </c>
      <c r="G100" s="377">
        <f>G101</f>
        <v>0</v>
      </c>
    </row>
    <row r="101" spans="2:7" ht="17.25" customHeight="1" x14ac:dyDescent="0.25">
      <c r="B101" s="84">
        <v>41000000</v>
      </c>
      <c r="C101" s="85" t="s">
        <v>38</v>
      </c>
      <c r="D101" s="86">
        <f>F101+E101</f>
        <v>1363404</v>
      </c>
      <c r="E101" s="86">
        <f>E102+E113+E112</f>
        <v>1363404</v>
      </c>
      <c r="F101" s="96">
        <f>F102+F110+F113</f>
        <v>0</v>
      </c>
      <c r="G101" s="240">
        <f>G113+G102</f>
        <v>0</v>
      </c>
    </row>
    <row r="102" spans="2:7" ht="26.25" customHeight="1" x14ac:dyDescent="0.25">
      <c r="B102" s="80">
        <v>41030000</v>
      </c>
      <c r="C102" s="81" t="s">
        <v>267</v>
      </c>
      <c r="D102" s="94">
        <f>D108+D104+D105+D106+D107+D109+D103</f>
        <v>411800</v>
      </c>
      <c r="E102" s="120">
        <f>E108+E104+E105+E106+E107+E109+E103</f>
        <v>411800</v>
      </c>
      <c r="F102" s="120">
        <f>SUM(F104:F109)</f>
        <v>0</v>
      </c>
      <c r="G102" s="344">
        <f>SUM(G104:G109)</f>
        <v>0</v>
      </c>
    </row>
    <row r="103" spans="2:7" ht="39.75" hidden="1" customHeight="1" x14ac:dyDescent="0.2">
      <c r="B103" s="11">
        <v>41031100</v>
      </c>
      <c r="C103" s="89" t="s">
        <v>448</v>
      </c>
      <c r="D103" s="117">
        <f>E103</f>
        <v>0</v>
      </c>
      <c r="E103" s="121">
        <v>0</v>
      </c>
      <c r="F103" s="120"/>
      <c r="G103" s="344"/>
    </row>
    <row r="104" spans="2:7" ht="41.25" hidden="1" customHeight="1" x14ac:dyDescent="0.2">
      <c r="B104" s="11">
        <v>41033300</v>
      </c>
      <c r="C104" s="89" t="s">
        <v>305</v>
      </c>
      <c r="D104" s="117">
        <f>E104</f>
        <v>0</v>
      </c>
      <c r="E104" s="121"/>
      <c r="F104" s="124"/>
      <c r="G104" s="122"/>
    </row>
    <row r="105" spans="2:7" ht="25.5" hidden="1" x14ac:dyDescent="0.2">
      <c r="B105" s="11">
        <v>41033900</v>
      </c>
      <c r="C105" s="12" t="s">
        <v>411</v>
      </c>
      <c r="D105" s="117">
        <f>E105+F105</f>
        <v>0</v>
      </c>
      <c r="E105" s="121">
        <v>0</v>
      </c>
      <c r="F105" s="117"/>
      <c r="G105" s="347"/>
    </row>
    <row r="106" spans="2:7" ht="38.25" x14ac:dyDescent="0.25">
      <c r="B106" s="250">
        <v>41035400</v>
      </c>
      <c r="C106" s="12" t="s">
        <v>387</v>
      </c>
      <c r="D106" s="117">
        <f>E106</f>
        <v>411800</v>
      </c>
      <c r="E106" s="121">
        <v>411800</v>
      </c>
      <c r="F106" s="121"/>
      <c r="G106" s="115"/>
    </row>
    <row r="107" spans="2:7" ht="57" hidden="1" customHeight="1" x14ac:dyDescent="0.25">
      <c r="B107" s="250">
        <v>41036000</v>
      </c>
      <c r="C107" s="12" t="s">
        <v>388</v>
      </c>
      <c r="D107" s="117">
        <f>E107</f>
        <v>0</v>
      </c>
      <c r="E107" s="121"/>
      <c r="F107" s="114"/>
      <c r="G107" s="115"/>
    </row>
    <row r="108" spans="2:7" ht="42.75" hidden="1" customHeight="1" x14ac:dyDescent="0.2">
      <c r="B108" s="250">
        <v>41036300</v>
      </c>
      <c r="C108" s="12" t="s">
        <v>474</v>
      </c>
      <c r="D108" s="117">
        <f>E108</f>
        <v>0</v>
      </c>
      <c r="E108" s="121">
        <v>0</v>
      </c>
      <c r="F108" s="117"/>
      <c r="G108" s="347"/>
    </row>
    <row r="109" spans="2:7" ht="40.5" hidden="1" customHeight="1" x14ac:dyDescent="0.2">
      <c r="B109" s="250">
        <v>41038800</v>
      </c>
      <c r="C109" s="12" t="s">
        <v>463</v>
      </c>
      <c r="D109" s="117">
        <f>E109+F109</f>
        <v>0</v>
      </c>
      <c r="E109" s="121"/>
      <c r="F109" s="117"/>
      <c r="G109" s="347"/>
    </row>
    <row r="110" spans="2:7" ht="27" hidden="1" x14ac:dyDescent="0.25">
      <c r="B110" s="125">
        <v>41040000</v>
      </c>
      <c r="C110" s="203" t="s">
        <v>272</v>
      </c>
      <c r="D110" s="94">
        <f>D112</f>
        <v>0</v>
      </c>
      <c r="E110" s="120">
        <f>D110</f>
        <v>0</v>
      </c>
      <c r="F110" s="82"/>
      <c r="G110" s="204"/>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customHeight="1" x14ac:dyDescent="0.25">
      <c r="B113" s="125">
        <v>41050000</v>
      </c>
      <c r="C113" s="81" t="s">
        <v>266</v>
      </c>
      <c r="D113" s="94">
        <f>SUM(E113:F113)</f>
        <v>951604</v>
      </c>
      <c r="E113" s="120">
        <f>E115+E116+E117+E119+E120+E114</f>
        <v>951604</v>
      </c>
      <c r="F113" s="94">
        <f>F119+F118</f>
        <v>0</v>
      </c>
      <c r="G113" s="239">
        <f>G119</f>
        <v>0</v>
      </c>
    </row>
    <row r="114" spans="2:8" ht="21" hidden="1" customHeight="1" x14ac:dyDescent="0.2">
      <c r="B114" s="250"/>
      <c r="C114" s="12"/>
      <c r="D114" s="243"/>
      <c r="E114" s="244"/>
      <c r="F114" s="241"/>
      <c r="G114" s="242"/>
    </row>
    <row r="115" spans="2:8" ht="38.25" customHeight="1" x14ac:dyDescent="0.2">
      <c r="B115" s="250">
        <v>41051000</v>
      </c>
      <c r="C115" s="12" t="s">
        <v>444</v>
      </c>
      <c r="D115" s="243">
        <f>E115</f>
        <v>194642</v>
      </c>
      <c r="E115" s="244">
        <v>194642</v>
      </c>
      <c r="F115" s="241"/>
      <c r="G115" s="242"/>
    </row>
    <row r="116" spans="2:8" ht="57" hidden="1" customHeight="1" x14ac:dyDescent="0.2">
      <c r="B116" s="250">
        <v>41051700</v>
      </c>
      <c r="C116" s="12" t="s">
        <v>210</v>
      </c>
      <c r="D116" s="243">
        <f>E116</f>
        <v>0</v>
      </c>
      <c r="E116" s="244"/>
      <c r="F116" s="241"/>
      <c r="G116" s="242"/>
    </row>
    <row r="117" spans="2:8" ht="25.5" customHeight="1" thickBot="1" x14ac:dyDescent="0.25">
      <c r="B117" s="250">
        <v>41053900</v>
      </c>
      <c r="C117" s="12" t="s">
        <v>190</v>
      </c>
      <c r="D117" s="117">
        <f>E117</f>
        <v>756962</v>
      </c>
      <c r="E117" s="121">
        <f>400000+356962</f>
        <v>756962</v>
      </c>
      <c r="F117" s="94"/>
      <c r="G117" s="239"/>
    </row>
    <row r="118" spans="2:8" ht="39" hidden="1" customHeight="1" x14ac:dyDescent="0.2">
      <c r="B118" s="93">
        <v>41051100</v>
      </c>
      <c r="C118" s="89" t="s">
        <v>284</v>
      </c>
      <c r="D118" s="117">
        <f>E118+F118</f>
        <v>0</v>
      </c>
      <c r="E118" s="120"/>
      <c r="F118" s="117"/>
      <c r="G118" s="239"/>
    </row>
    <row r="119" spans="2:8" ht="54.75" hidden="1" customHeight="1" x14ac:dyDescent="0.2">
      <c r="B119" s="88">
        <v>41051400</v>
      </c>
      <c r="C119" s="89" t="s">
        <v>298</v>
      </c>
      <c r="D119" s="117">
        <f>E119+F119</f>
        <v>0</v>
      </c>
      <c r="E119" s="121"/>
      <c r="F119" s="121"/>
      <c r="G119" s="245"/>
    </row>
    <row r="120" spans="2:8" ht="69.75" hidden="1" customHeight="1" thickBot="1" x14ac:dyDescent="0.25">
      <c r="B120" s="349" t="s">
        <v>269</v>
      </c>
      <c r="C120" s="350" t="s">
        <v>270</v>
      </c>
      <c r="D120" s="351">
        <f>E120</f>
        <v>0</v>
      </c>
      <c r="E120" s="352"/>
      <c r="F120" s="353"/>
      <c r="G120" s="354"/>
    </row>
    <row r="121" spans="2:8" s="210" customFormat="1" ht="17.25" thickBot="1" x14ac:dyDescent="0.3">
      <c r="B121" s="206"/>
      <c r="C121" s="207" t="s">
        <v>109</v>
      </c>
      <c r="D121" s="208">
        <f>D99+D100</f>
        <v>1363404</v>
      </c>
      <c r="E121" s="209">
        <f>E99+E100</f>
        <v>1363404</v>
      </c>
      <c r="F121" s="209">
        <f>F99+F100</f>
        <v>0</v>
      </c>
      <c r="G121" s="217">
        <f>G99+G100</f>
        <v>0</v>
      </c>
      <c r="H121" s="218"/>
    </row>
    <row r="122" spans="2:8" x14ac:dyDescent="0.2">
      <c r="E122" s="2"/>
      <c r="F122" s="2"/>
      <c r="G122" s="2"/>
    </row>
    <row r="123" spans="2:8" s="26" customFormat="1" ht="18.75" x14ac:dyDescent="0.3">
      <c r="B123" s="26" t="s">
        <v>412</v>
      </c>
      <c r="D123" s="126"/>
      <c r="E123" s="650" t="s">
        <v>413</v>
      </c>
      <c r="F123" s="650"/>
      <c r="G123" s="650"/>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65" t="s">
        <v>1</v>
      </c>
      <c r="F1" s="665"/>
      <c r="G1" s="665"/>
    </row>
    <row r="2" spans="2:7" x14ac:dyDescent="0.2">
      <c r="D2" s="651" t="str">
        <f>додаток_1!D2</f>
        <v xml:space="preserve"> до рішення Здолбунівської міської ради</v>
      </c>
      <c r="E2" s="651"/>
      <c r="F2" s="651"/>
      <c r="G2" s="651"/>
    </row>
    <row r="3" spans="2:7" ht="15.75" customHeight="1" x14ac:dyDescent="0.2">
      <c r="D3" s="664" t="str">
        <f>додаток_1!D3</f>
        <v>"Про зміни до бюджету Здолбунівської міської територіальної громади на 2026 рік"</v>
      </c>
      <c r="E3" s="664"/>
      <c r="F3" s="664"/>
      <c r="G3" s="664"/>
    </row>
    <row r="4" spans="2:7" x14ac:dyDescent="0.2">
      <c r="D4" s="651" t="str">
        <f>додаток_1!D4</f>
        <v>від 25 березня 2026 року № 3229</v>
      </c>
      <c r="E4" s="651"/>
      <c r="F4" s="651"/>
      <c r="G4" s="651"/>
    </row>
    <row r="5" spans="2:7" x14ac:dyDescent="0.2">
      <c r="F5" s="33"/>
      <c r="G5" s="33"/>
    </row>
    <row r="8" spans="2:7" ht="15.75" x14ac:dyDescent="0.25">
      <c r="B8" s="652" t="s">
        <v>420</v>
      </c>
      <c r="C8" s="652"/>
      <c r="D8" s="652"/>
      <c r="E8" s="652"/>
      <c r="F8" s="652"/>
      <c r="G8" s="652"/>
    </row>
    <row r="9" spans="2:7" ht="15.75" x14ac:dyDescent="0.25">
      <c r="B9" s="652" t="s">
        <v>475</v>
      </c>
      <c r="C9" s="652"/>
      <c r="D9" s="652"/>
      <c r="E9" s="652"/>
      <c r="F9" s="652"/>
      <c r="G9" s="652"/>
    </row>
    <row r="10" spans="2:7" ht="15.75" x14ac:dyDescent="0.25">
      <c r="B10" s="131"/>
      <c r="C10" s="131"/>
      <c r="D10" s="131"/>
      <c r="E10" s="131"/>
      <c r="F10" s="131"/>
      <c r="G10" s="131"/>
    </row>
    <row r="11" spans="2:7" s="35" customFormat="1" x14ac:dyDescent="0.2">
      <c r="B11" s="666">
        <v>1755900000</v>
      </c>
      <c r="C11" s="666"/>
      <c r="D11" s="134"/>
      <c r="E11" s="134"/>
      <c r="F11" s="134"/>
      <c r="G11" s="134"/>
    </row>
    <row r="12" spans="2:7" s="35" customFormat="1" ht="11.25" x14ac:dyDescent="0.2">
      <c r="B12" s="35" t="s">
        <v>125</v>
      </c>
    </row>
    <row r="13" spans="2:7" ht="13.5" thickBot="1" x14ac:dyDescent="0.25">
      <c r="G13" s="1" t="s">
        <v>12</v>
      </c>
    </row>
    <row r="14" spans="2:7" s="144" customFormat="1" ht="15" x14ac:dyDescent="0.25">
      <c r="B14" s="670" t="s">
        <v>39</v>
      </c>
      <c r="C14" s="672" t="s">
        <v>110</v>
      </c>
      <c r="D14" s="672" t="s">
        <v>106</v>
      </c>
      <c r="E14" s="674" t="s">
        <v>15</v>
      </c>
      <c r="F14" s="676" t="s">
        <v>5</v>
      </c>
      <c r="G14" s="677"/>
    </row>
    <row r="15" spans="2:7" s="144" customFormat="1" ht="43.5" thickBot="1" x14ac:dyDescent="0.3">
      <c r="B15" s="671"/>
      <c r="C15" s="673"/>
      <c r="D15" s="673"/>
      <c r="E15" s="675"/>
      <c r="F15" s="145" t="s">
        <v>107</v>
      </c>
      <c r="G15" s="146" t="s">
        <v>108</v>
      </c>
    </row>
    <row r="16" spans="2:7" s="144" customFormat="1" ht="15.75" thickBot="1" x14ac:dyDescent="0.3">
      <c r="B16" s="147">
        <v>1</v>
      </c>
      <c r="C16" s="147">
        <v>2</v>
      </c>
      <c r="D16" s="147">
        <v>3</v>
      </c>
      <c r="E16" s="147">
        <v>4</v>
      </c>
      <c r="F16" s="148">
        <v>5</v>
      </c>
      <c r="G16" s="149">
        <v>6</v>
      </c>
    </row>
    <row r="17" spans="2:10" s="144" customFormat="1" ht="15.75" thickBot="1" x14ac:dyDescent="0.3">
      <c r="B17" s="678" t="s">
        <v>114</v>
      </c>
      <c r="C17" s="679"/>
      <c r="D17" s="679"/>
      <c r="E17" s="679"/>
      <c r="F17" s="679"/>
      <c r="G17" s="680"/>
    </row>
    <row r="18" spans="2:10" s="144" customFormat="1" ht="15" x14ac:dyDescent="0.25">
      <c r="B18" s="150">
        <v>200000</v>
      </c>
      <c r="C18" s="136" t="s">
        <v>111</v>
      </c>
      <c r="D18" s="136">
        <f>D19</f>
        <v>575961</v>
      </c>
      <c r="E18" s="136">
        <f>E19</f>
        <v>8429023</v>
      </c>
      <c r="F18" s="294">
        <f>F19</f>
        <v>-7853062</v>
      </c>
      <c r="G18" s="136">
        <f>G19</f>
        <v>-7853062</v>
      </c>
    </row>
    <row r="19" spans="2:10" s="144" customFormat="1" ht="30" x14ac:dyDescent="0.25">
      <c r="B19" s="151">
        <v>208000</v>
      </c>
      <c r="C19" s="152" t="s">
        <v>282</v>
      </c>
      <c r="D19" s="137">
        <f>D20-D21</f>
        <v>575961</v>
      </c>
      <c r="E19" s="137">
        <f>E20-E21+E22</f>
        <v>8429023</v>
      </c>
      <c r="F19" s="295">
        <f>F20-F21+F22</f>
        <v>-7853062</v>
      </c>
      <c r="G19" s="137">
        <f>G20-G21+G22</f>
        <v>-7853062</v>
      </c>
    </row>
    <row r="20" spans="2:10" s="144" customFormat="1" ht="15" x14ac:dyDescent="0.25">
      <c r="B20" s="153">
        <v>208100</v>
      </c>
      <c r="C20" s="152" t="s">
        <v>232</v>
      </c>
      <c r="D20" s="138">
        <f>E20+F20</f>
        <v>4700017.63</v>
      </c>
      <c r="E20" s="139">
        <v>4700017.63</v>
      </c>
      <c r="F20" s="296"/>
      <c r="G20" s="139"/>
    </row>
    <row r="21" spans="2:10" s="144" customFormat="1" ht="15" x14ac:dyDescent="0.25">
      <c r="B21" s="154">
        <v>208200</v>
      </c>
      <c r="C21" s="138" t="s">
        <v>40</v>
      </c>
      <c r="D21" s="138">
        <f>E21+F21</f>
        <v>4124056.63</v>
      </c>
      <c r="E21" s="139">
        <v>4124056.63</v>
      </c>
      <c r="F21" s="296"/>
      <c r="G21" s="139"/>
    </row>
    <row r="22" spans="2:10" s="144" customFormat="1" ht="60.75" customHeight="1" x14ac:dyDescent="0.25">
      <c r="B22" s="231">
        <v>208400</v>
      </c>
      <c r="C22" s="152" t="s">
        <v>59</v>
      </c>
      <c r="D22" s="139">
        <f>E22+F22</f>
        <v>0</v>
      </c>
      <c r="E22" s="139">
        <v>7853062</v>
      </c>
      <c r="F22" s="296">
        <f>-1732000-6121062</f>
        <v>-7853062</v>
      </c>
      <c r="G22" s="139">
        <f>-1732000-6121062</f>
        <v>-7853062</v>
      </c>
      <c r="J22" s="238"/>
    </row>
    <row r="23" spans="2:10" s="144" customFormat="1" ht="17.25" customHeight="1" thickBot="1" x14ac:dyDescent="0.3">
      <c r="B23" s="155"/>
      <c r="C23" s="156" t="s">
        <v>112</v>
      </c>
      <c r="D23" s="141">
        <f>D18</f>
        <v>575961</v>
      </c>
      <c r="E23" s="141">
        <f>E18</f>
        <v>8429023</v>
      </c>
      <c r="F23" s="297">
        <f>F18</f>
        <v>-7853062</v>
      </c>
      <c r="G23" s="141">
        <f>G18</f>
        <v>-7853062</v>
      </c>
    </row>
    <row r="24" spans="2:10" s="144" customFormat="1" ht="17.25" customHeight="1" thickBot="1" x14ac:dyDescent="0.3">
      <c r="B24" s="667" t="s">
        <v>115</v>
      </c>
      <c r="C24" s="668"/>
      <c r="D24" s="668"/>
      <c r="E24" s="668"/>
      <c r="F24" s="668"/>
      <c r="G24" s="669"/>
    </row>
    <row r="25" spans="2:10" s="70" customFormat="1" ht="28.5" x14ac:dyDescent="0.2">
      <c r="B25" s="150">
        <v>600000</v>
      </c>
      <c r="C25" s="157" t="s">
        <v>41</v>
      </c>
      <c r="D25" s="136">
        <f>D26</f>
        <v>575961</v>
      </c>
      <c r="E25" s="136">
        <f>E26</f>
        <v>8429023</v>
      </c>
      <c r="F25" s="294">
        <f>F26</f>
        <v>-7853062</v>
      </c>
      <c r="G25" s="136">
        <f>G26</f>
        <v>-7853062</v>
      </c>
    </row>
    <row r="26" spans="2:10" s="70" customFormat="1" ht="12.75" customHeight="1" x14ac:dyDescent="0.2">
      <c r="B26" s="151">
        <v>602000</v>
      </c>
      <c r="C26" s="158" t="s">
        <v>233</v>
      </c>
      <c r="D26" s="137">
        <f>D27-D28</f>
        <v>575961</v>
      </c>
      <c r="E26" s="137">
        <f>E27-E28+E29</f>
        <v>8429023</v>
      </c>
      <c r="F26" s="295">
        <f>F27-F28+F29</f>
        <v>-7853062</v>
      </c>
      <c r="G26" s="137">
        <f>G27-G28+G29</f>
        <v>-7853062</v>
      </c>
    </row>
    <row r="27" spans="2:10" s="70" customFormat="1" ht="15" x14ac:dyDescent="0.25">
      <c r="B27" s="153">
        <v>602100</v>
      </c>
      <c r="C27" s="152" t="s">
        <v>232</v>
      </c>
      <c r="D27" s="138">
        <f>E27+F27</f>
        <v>4700017.63</v>
      </c>
      <c r="E27" s="139">
        <f>E20</f>
        <v>4700017.63</v>
      </c>
      <c r="F27" s="296">
        <f t="shared" ref="F27:G29" si="0">F20</f>
        <v>0</v>
      </c>
      <c r="G27" s="139">
        <f t="shared" si="0"/>
        <v>0</v>
      </c>
    </row>
    <row r="28" spans="2:10" s="70" customFormat="1" ht="15" x14ac:dyDescent="0.25">
      <c r="B28" s="154">
        <v>602200</v>
      </c>
      <c r="C28" s="138" t="s">
        <v>40</v>
      </c>
      <c r="D28" s="138">
        <f>E28+F28</f>
        <v>4124056.63</v>
      </c>
      <c r="E28" s="139">
        <f>E21</f>
        <v>4124056.63</v>
      </c>
      <c r="F28" s="296">
        <f t="shared" si="0"/>
        <v>0</v>
      </c>
      <c r="G28" s="139">
        <f t="shared" si="0"/>
        <v>0</v>
      </c>
    </row>
    <row r="29" spans="2:10" s="144" customFormat="1" ht="60.75" customHeight="1" x14ac:dyDescent="0.25">
      <c r="B29" s="154">
        <v>602400</v>
      </c>
      <c r="C29" s="152" t="s">
        <v>59</v>
      </c>
      <c r="D29" s="138">
        <f>E29+F29</f>
        <v>0</v>
      </c>
      <c r="E29" s="139">
        <f>E22</f>
        <v>7853062</v>
      </c>
      <c r="F29" s="296">
        <f t="shared" si="0"/>
        <v>-7853062</v>
      </c>
      <c r="G29" s="139">
        <f t="shared" si="0"/>
        <v>-7853062</v>
      </c>
    </row>
    <row r="30" spans="2:10" s="144" customFormat="1" ht="15.75" thickBot="1" x14ac:dyDescent="0.3">
      <c r="B30" s="159"/>
      <c r="C30" s="156" t="s">
        <v>112</v>
      </c>
      <c r="D30" s="143">
        <f>D25</f>
        <v>575961</v>
      </c>
      <c r="E30" s="143">
        <f>E25</f>
        <v>8429023</v>
      </c>
      <c r="F30" s="298">
        <f>F25</f>
        <v>-7853062</v>
      </c>
      <c r="G30" s="143">
        <f>G25</f>
        <v>-7853062</v>
      </c>
    </row>
    <row r="35" spans="2:7" s="26" customFormat="1" ht="18.75" x14ac:dyDescent="0.3">
      <c r="B35" s="26" t="s">
        <v>412</v>
      </c>
      <c r="D35" s="126"/>
      <c r="E35" s="650" t="s">
        <v>413</v>
      </c>
      <c r="F35" s="650"/>
      <c r="G35" s="650"/>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0"/>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5.425781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03" t="s">
        <v>434</v>
      </c>
      <c r="L1" s="703"/>
      <c r="M1" s="703"/>
      <c r="N1" s="703"/>
      <c r="O1" s="703"/>
      <c r="P1" s="703"/>
    </row>
    <row r="2" spans="1:16" x14ac:dyDescent="0.25">
      <c r="C2" s="232"/>
      <c r="K2" s="703" t="str">
        <f>додаток_1!D2</f>
        <v xml:space="preserve"> до рішення Здолбунівської міської ради</v>
      </c>
      <c r="L2" s="703"/>
      <c r="M2" s="703"/>
      <c r="N2" s="703"/>
      <c r="O2" s="703"/>
      <c r="P2" s="703"/>
    </row>
    <row r="3" spans="1:16" ht="21" customHeight="1" x14ac:dyDescent="0.25">
      <c r="K3" s="704" t="str">
        <f>додаток_1!D3</f>
        <v>"Про зміни до бюджету Здолбунівської міської територіальної громади на 2026 рік"</v>
      </c>
      <c r="L3" s="704"/>
      <c r="M3" s="704"/>
      <c r="N3" s="704"/>
      <c r="O3" s="704"/>
      <c r="P3" s="704"/>
    </row>
    <row r="4" spans="1:16" ht="15" customHeight="1" x14ac:dyDescent="0.25">
      <c r="K4" s="703" t="str">
        <f>додаток_1!D4</f>
        <v>від 25 березня 2026 року № 3229</v>
      </c>
      <c r="L4" s="703"/>
      <c r="M4" s="703"/>
      <c r="N4" s="703"/>
      <c r="O4" s="703"/>
      <c r="P4" s="703"/>
    </row>
    <row r="5" spans="1:16" x14ac:dyDescent="0.25">
      <c r="B5" s="705" t="s">
        <v>419</v>
      </c>
      <c r="C5" s="705"/>
      <c r="D5" s="705"/>
      <c r="E5" s="705"/>
      <c r="F5" s="705"/>
      <c r="G5" s="705"/>
      <c r="H5" s="705"/>
      <c r="I5" s="705"/>
      <c r="J5" s="705"/>
      <c r="K5" s="705"/>
      <c r="L5" s="705"/>
      <c r="M5" s="705"/>
      <c r="N5" s="705"/>
      <c r="O5" s="705"/>
      <c r="P5" s="705"/>
    </row>
    <row r="6" spans="1:16" ht="17.25" customHeight="1" x14ac:dyDescent="0.25">
      <c r="B6" s="705" t="s">
        <v>475</v>
      </c>
      <c r="C6" s="705"/>
      <c r="D6" s="705"/>
      <c r="E6" s="705"/>
      <c r="F6" s="705"/>
      <c r="G6" s="705"/>
      <c r="H6" s="705"/>
      <c r="I6" s="705"/>
      <c r="J6" s="705"/>
      <c r="K6" s="705"/>
      <c r="L6" s="705"/>
      <c r="M6" s="705"/>
      <c r="N6" s="705"/>
      <c r="O6" s="705"/>
      <c r="P6" s="705"/>
    </row>
    <row r="7" spans="1:16" x14ac:dyDescent="0.25">
      <c r="A7" s="713">
        <v>1755900000</v>
      </c>
      <c r="B7" s="713"/>
      <c r="C7" s="72"/>
      <c r="D7" s="72"/>
      <c r="E7" s="72"/>
      <c r="F7" s="72"/>
      <c r="G7" s="72"/>
      <c r="H7" s="72"/>
      <c r="I7" s="72"/>
      <c r="J7" s="72"/>
      <c r="K7" s="72"/>
      <c r="L7" s="72"/>
      <c r="M7" s="72"/>
      <c r="N7" s="72"/>
      <c r="O7" s="233"/>
      <c r="P7" s="72"/>
    </row>
    <row r="8" spans="1:16" x14ac:dyDescent="0.25">
      <c r="A8" s="144" t="s">
        <v>130</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14" t="s">
        <v>126</v>
      </c>
      <c r="B10" s="718" t="s">
        <v>127</v>
      </c>
      <c r="C10" s="693" t="s">
        <v>116</v>
      </c>
      <c r="D10" s="700" t="s">
        <v>128</v>
      </c>
      <c r="E10" s="681" t="s">
        <v>15</v>
      </c>
      <c r="F10" s="682"/>
      <c r="G10" s="682"/>
      <c r="H10" s="682"/>
      <c r="I10" s="699"/>
      <c r="J10" s="681" t="s">
        <v>5</v>
      </c>
      <c r="K10" s="682"/>
      <c r="L10" s="682"/>
      <c r="M10" s="682"/>
      <c r="N10" s="682"/>
      <c r="O10" s="682"/>
      <c r="P10" s="706" t="s">
        <v>0</v>
      </c>
    </row>
    <row r="11" spans="1:16" ht="21" customHeight="1" x14ac:dyDescent="0.25">
      <c r="A11" s="715"/>
      <c r="B11" s="719"/>
      <c r="C11" s="694"/>
      <c r="D11" s="701"/>
      <c r="E11" s="696" t="s">
        <v>107</v>
      </c>
      <c r="F11" s="688" t="s">
        <v>43</v>
      </c>
      <c r="G11" s="709" t="s">
        <v>16</v>
      </c>
      <c r="H11" s="710"/>
      <c r="I11" s="690" t="s">
        <v>44</v>
      </c>
      <c r="J11" s="696" t="s">
        <v>107</v>
      </c>
      <c r="K11" s="685" t="s">
        <v>117</v>
      </c>
      <c r="L11" s="688" t="s">
        <v>43</v>
      </c>
      <c r="M11" s="709" t="s">
        <v>16</v>
      </c>
      <c r="N11" s="710"/>
      <c r="O11" s="711" t="s">
        <v>44</v>
      </c>
      <c r="P11" s="707"/>
    </row>
    <row r="12" spans="1:16" ht="36" customHeight="1" x14ac:dyDescent="0.25">
      <c r="A12" s="715"/>
      <c r="B12" s="719"/>
      <c r="C12" s="694"/>
      <c r="D12" s="701"/>
      <c r="E12" s="697"/>
      <c r="F12" s="688"/>
      <c r="G12" s="685" t="s">
        <v>17</v>
      </c>
      <c r="H12" s="685" t="s">
        <v>18</v>
      </c>
      <c r="I12" s="691"/>
      <c r="J12" s="697"/>
      <c r="K12" s="686"/>
      <c r="L12" s="688"/>
      <c r="M12" s="685" t="s">
        <v>17</v>
      </c>
      <c r="N12" s="683" t="s">
        <v>18</v>
      </c>
      <c r="O12" s="711"/>
      <c r="P12" s="707"/>
    </row>
    <row r="13" spans="1:16" ht="65.25" customHeight="1" thickBot="1" x14ac:dyDescent="0.3">
      <c r="A13" s="716"/>
      <c r="B13" s="684"/>
      <c r="C13" s="695"/>
      <c r="D13" s="702"/>
      <c r="E13" s="698"/>
      <c r="F13" s="689"/>
      <c r="G13" s="687"/>
      <c r="H13" s="687"/>
      <c r="I13" s="692"/>
      <c r="J13" s="717"/>
      <c r="K13" s="687"/>
      <c r="L13" s="689"/>
      <c r="M13" s="687"/>
      <c r="N13" s="684"/>
      <c r="O13" s="712"/>
      <c r="P13" s="708"/>
    </row>
    <row r="14" spans="1:16" ht="15.75" thickBot="1" x14ac:dyDescent="0.3">
      <c r="A14" s="147">
        <v>1</v>
      </c>
      <c r="B14" s="234">
        <v>2</v>
      </c>
      <c r="C14" s="234">
        <v>3</v>
      </c>
      <c r="D14" s="235">
        <v>4</v>
      </c>
      <c r="E14" s="287">
        <v>5</v>
      </c>
      <c r="F14" s="288">
        <v>6</v>
      </c>
      <c r="G14" s="289">
        <v>7</v>
      </c>
      <c r="H14" s="289">
        <v>8</v>
      </c>
      <c r="I14" s="290">
        <v>9</v>
      </c>
      <c r="J14" s="287">
        <v>10</v>
      </c>
      <c r="K14" s="288">
        <v>11</v>
      </c>
      <c r="L14" s="289">
        <v>12</v>
      </c>
      <c r="M14" s="289">
        <v>13</v>
      </c>
      <c r="N14" s="289">
        <v>14</v>
      </c>
      <c r="O14" s="291">
        <v>15</v>
      </c>
      <c r="P14" s="147">
        <v>16</v>
      </c>
    </row>
    <row r="15" spans="1:16" s="127" customFormat="1" ht="20.25" customHeight="1" thickBot="1" x14ac:dyDescent="0.3">
      <c r="A15" s="279" t="s">
        <v>150</v>
      </c>
      <c r="B15" s="280"/>
      <c r="C15" s="281"/>
      <c r="D15" s="273" t="s">
        <v>45</v>
      </c>
      <c r="E15" s="274">
        <f>E16</f>
        <v>3064923</v>
      </c>
      <c r="F15" s="275">
        <f t="shared" ref="F15:P15" si="0">F16</f>
        <v>2536823</v>
      </c>
      <c r="G15" s="275">
        <f t="shared" si="0"/>
        <v>375007</v>
      </c>
      <c r="H15" s="275">
        <f t="shared" si="0"/>
        <v>100000</v>
      </c>
      <c r="I15" s="292">
        <f t="shared" si="0"/>
        <v>463600</v>
      </c>
      <c r="J15" s="274">
        <f t="shared" si="0"/>
        <v>0</v>
      </c>
      <c r="K15" s="275">
        <f t="shared" si="0"/>
        <v>0</v>
      </c>
      <c r="L15" s="275">
        <f t="shared" si="0"/>
        <v>0</v>
      </c>
      <c r="M15" s="275">
        <f t="shared" si="0"/>
        <v>0</v>
      </c>
      <c r="N15" s="275">
        <f t="shared" si="0"/>
        <v>0</v>
      </c>
      <c r="O15" s="276">
        <f t="shared" si="0"/>
        <v>0</v>
      </c>
      <c r="P15" s="382">
        <f t="shared" si="0"/>
        <v>3064923</v>
      </c>
    </row>
    <row r="16" spans="1:16" s="127" customFormat="1" ht="20.25" customHeight="1" thickBot="1" x14ac:dyDescent="0.3">
      <c r="A16" s="282" t="s">
        <v>151</v>
      </c>
      <c r="B16" s="283"/>
      <c r="C16" s="284"/>
      <c r="D16" s="277" t="s">
        <v>45</v>
      </c>
      <c r="E16" s="348">
        <f>E17+E18+E20+E25+E23+E26+E27+E32+E35+E36+E39+E40+E41+E42+E46+E48+E49+E21+E50+E22+E43+E45+E44+E19+E28+E33+E24</f>
        <v>3064923</v>
      </c>
      <c r="F16" s="246">
        <f>F17+F18+F20+F25+F23+F26+F27+F32+F35+F36+F39+F40+F41+F42+F46+F48+F49+F21+F50+F22+F43+F45+F44+F19+F28+F33+F24</f>
        <v>2536823</v>
      </c>
      <c r="G16" s="246">
        <f>G17+G18+G20+G25+G23+G26+G27+G32+G35+G36+G39+G40+G41+G42+G46+G48+G49+G21+G50+G22+G43+G45+G44+G19+G28+G33+G24</f>
        <v>375007</v>
      </c>
      <c r="H16" s="246">
        <f>H17+H18+H20+H25+H23+H26+H27+H32+H35+H36+H39+H40+H41+H42+H46+H48+H49+H21+H50+H22+H43+H45+H44+H19+H28+H33+H24</f>
        <v>100000</v>
      </c>
      <c r="I16" s="247">
        <f t="shared" ref="I16" si="1">I17+I18+I20+I25+I23+I26+I27+I32+I35+I36+I39+I40+I41+I42+I46+I48+I49+I21+I50+I22+I43+I45+I44+I19+I28</f>
        <v>463600</v>
      </c>
      <c r="J16" s="278">
        <f>J17+J18+J19+J20+J21+J22+J23+J25+J26+J27+J28+J32+J33+J35+J36+J39+J40+J41+J42+J43+J44+J45+J46+J49+J50+J34+J37+J38</f>
        <v>0</v>
      </c>
      <c r="K16" s="246">
        <f>K17+K18+K19+K20+K21+K22+K23+K25+K26+K27+K28+K32+K33+K35+K36+K39+K40+K41+K42+K43+K44+K45+K46+K49+K50+K34+K37</f>
        <v>0</v>
      </c>
      <c r="L16" s="246">
        <f t="shared" ref="L16:N16" si="2">L17+L18+L19+L20+L21+L22+L23+L25+L26+L27+L28+L32+L33+L35+L36+L39+L40+L41+L42+L43+L44+L45+L46</f>
        <v>0</v>
      </c>
      <c r="M16" s="246">
        <f t="shared" si="2"/>
        <v>0</v>
      </c>
      <c r="N16" s="246">
        <f t="shared" si="2"/>
        <v>0</v>
      </c>
      <c r="O16" s="247">
        <f>O17+O18+O19+O20+O21+O22+O23+O25+O26+O27+O28+O32+O33+O35+O36+O39+O40+O41+O42+O43+O44+O45+O46+O49+O50+O34+O37+O38</f>
        <v>0</v>
      </c>
      <c r="P16" s="383">
        <f>P17+P18+P20+P25+P23+P26+P27+P32+P35+P36+P39+P40+P41+P42+P46+P48+P49+P21+P22+P50+P47+P43+P45+P44+P19+P33+P28+P34+P37+P38+P24</f>
        <v>3064923</v>
      </c>
    </row>
    <row r="17" spans="1:18" s="127" customFormat="1" ht="68.25" customHeight="1" x14ac:dyDescent="0.25">
      <c r="A17" s="384" t="s">
        <v>88</v>
      </c>
      <c r="B17" s="385" t="s">
        <v>72</v>
      </c>
      <c r="C17" s="386" t="s">
        <v>46</v>
      </c>
      <c r="D17" s="387" t="s">
        <v>342</v>
      </c>
      <c r="E17" s="388">
        <f>F17</f>
        <v>1435698</v>
      </c>
      <c r="F17" s="389">
        <v>1435698</v>
      </c>
      <c r="G17" s="389"/>
      <c r="H17" s="389"/>
      <c r="I17" s="356"/>
      <c r="J17" s="388"/>
      <c r="K17" s="390"/>
      <c r="L17" s="389"/>
      <c r="M17" s="389"/>
      <c r="N17" s="389"/>
      <c r="O17" s="356"/>
      <c r="P17" s="391">
        <f>E17+J17</f>
        <v>1435698</v>
      </c>
      <c r="Q17" s="392"/>
      <c r="R17" s="393"/>
    </row>
    <row r="18" spans="1:18" s="127" customFormat="1" ht="15.75" hidden="1" x14ac:dyDescent="0.25">
      <c r="A18" s="394" t="s">
        <v>89</v>
      </c>
      <c r="B18" s="395" t="s">
        <v>68</v>
      </c>
      <c r="C18" s="396" t="s">
        <v>55</v>
      </c>
      <c r="D18" s="397" t="s">
        <v>83</v>
      </c>
      <c r="E18" s="398">
        <f t="shared" ref="E18:E26" si="3">F18</f>
        <v>0</v>
      </c>
      <c r="F18" s="399"/>
      <c r="G18" s="399"/>
      <c r="H18" s="399"/>
      <c r="I18" s="180"/>
      <c r="J18" s="398"/>
      <c r="K18" s="400"/>
      <c r="L18" s="399"/>
      <c r="M18" s="399"/>
      <c r="N18" s="399"/>
      <c r="O18" s="180"/>
      <c r="P18" s="401">
        <f>E18</f>
        <v>0</v>
      </c>
    </row>
    <row r="19" spans="1:18" s="127" customFormat="1" ht="31.5" hidden="1" x14ac:dyDescent="0.25">
      <c r="A19" s="394" t="s">
        <v>326</v>
      </c>
      <c r="B19" s="176">
        <v>3032</v>
      </c>
      <c r="C19" s="396" t="s">
        <v>63</v>
      </c>
      <c r="D19" s="397" t="s">
        <v>327</v>
      </c>
      <c r="E19" s="398">
        <f t="shared" si="3"/>
        <v>0</v>
      </c>
      <c r="F19" s="399"/>
      <c r="G19" s="399"/>
      <c r="H19" s="399"/>
      <c r="I19" s="180"/>
      <c r="J19" s="398"/>
      <c r="K19" s="400"/>
      <c r="L19" s="399"/>
      <c r="M19" s="399"/>
      <c r="N19" s="399"/>
      <c r="O19" s="180"/>
      <c r="P19" s="401">
        <f>E19</f>
        <v>0</v>
      </c>
    </row>
    <row r="20" spans="1:18" s="127" customFormat="1" ht="47.25" hidden="1" x14ac:dyDescent="0.25">
      <c r="A20" s="394" t="s">
        <v>90</v>
      </c>
      <c r="B20" s="176">
        <v>3033</v>
      </c>
      <c r="C20" s="396" t="s">
        <v>63</v>
      </c>
      <c r="D20" s="397" t="s">
        <v>64</v>
      </c>
      <c r="E20" s="398">
        <f t="shared" si="3"/>
        <v>0</v>
      </c>
      <c r="F20" s="399"/>
      <c r="G20" s="399"/>
      <c r="H20" s="399"/>
      <c r="I20" s="180"/>
      <c r="J20" s="398"/>
      <c r="K20" s="400"/>
      <c r="L20" s="399"/>
      <c r="M20" s="399"/>
      <c r="N20" s="399"/>
      <c r="O20" s="180"/>
      <c r="P20" s="401">
        <f t="shared" ref="P20:P25" si="4">E20+J20</f>
        <v>0</v>
      </c>
      <c r="Q20" s="392"/>
    </row>
    <row r="21" spans="1:18" s="127" customFormat="1" ht="31.5" hidden="1" x14ac:dyDescent="0.25">
      <c r="A21" s="394" t="s">
        <v>213</v>
      </c>
      <c r="B21" s="176">
        <v>3035</v>
      </c>
      <c r="C21" s="396" t="s">
        <v>63</v>
      </c>
      <c r="D21" s="397" t="s">
        <v>328</v>
      </c>
      <c r="E21" s="398">
        <f>F21</f>
        <v>0</v>
      </c>
      <c r="F21" s="399"/>
      <c r="G21" s="399"/>
      <c r="H21" s="399"/>
      <c r="I21" s="180"/>
      <c r="J21" s="398"/>
      <c r="K21" s="400"/>
      <c r="L21" s="399"/>
      <c r="M21" s="399"/>
      <c r="N21" s="399"/>
      <c r="O21" s="180"/>
      <c r="P21" s="401">
        <f t="shared" si="4"/>
        <v>0</v>
      </c>
    </row>
    <row r="22" spans="1:18" s="127" customFormat="1" ht="63" x14ac:dyDescent="0.25">
      <c r="A22" s="402" t="s">
        <v>261</v>
      </c>
      <c r="B22" s="403">
        <v>3104</v>
      </c>
      <c r="C22" s="404" t="s">
        <v>259</v>
      </c>
      <c r="D22" s="405" t="s">
        <v>260</v>
      </c>
      <c r="E22" s="398">
        <f>F22</f>
        <v>756962</v>
      </c>
      <c r="F22" s="406">
        <f>400000+356962</f>
        <v>756962</v>
      </c>
      <c r="G22" s="399">
        <f>161290+213717</f>
        <v>375007</v>
      </c>
      <c r="H22" s="399">
        <v>100000</v>
      </c>
      <c r="I22" s="407"/>
      <c r="J22" s="398">
        <f>K22</f>
        <v>0</v>
      </c>
      <c r="K22" s="400">
        <f>O22</f>
        <v>0</v>
      </c>
      <c r="L22" s="399"/>
      <c r="M22" s="399"/>
      <c r="N22" s="399"/>
      <c r="O22" s="180"/>
      <c r="P22" s="401">
        <f>E22+J22</f>
        <v>756962</v>
      </c>
    </row>
    <row r="23" spans="1:18" s="127" customFormat="1" ht="31.5" hidden="1" x14ac:dyDescent="0.25">
      <c r="A23" s="394" t="s">
        <v>306</v>
      </c>
      <c r="B23" s="395" t="s">
        <v>307</v>
      </c>
      <c r="C23" s="396" t="s">
        <v>174</v>
      </c>
      <c r="D23" s="408" t="s">
        <v>308</v>
      </c>
      <c r="E23" s="272">
        <f>F23</f>
        <v>0</v>
      </c>
      <c r="F23" s="406"/>
      <c r="G23" s="399"/>
      <c r="H23" s="399"/>
      <c r="I23" s="180"/>
      <c r="J23" s="409"/>
      <c r="K23" s="410"/>
      <c r="L23" s="411"/>
      <c r="M23" s="411"/>
      <c r="N23" s="411"/>
      <c r="O23" s="215"/>
      <c r="P23" s="401">
        <f>E23+J23</f>
        <v>0</v>
      </c>
    </row>
    <row r="24" spans="1:18" s="127" customFormat="1" ht="64.5" hidden="1" customHeight="1" x14ac:dyDescent="0.25">
      <c r="A24" s="285" t="s">
        <v>258</v>
      </c>
      <c r="B24" s="596">
        <v>3160</v>
      </c>
      <c r="C24" s="236" t="s">
        <v>65</v>
      </c>
      <c r="D24" s="595" t="s">
        <v>257</v>
      </c>
      <c r="E24" s="272"/>
      <c r="F24" s="406"/>
      <c r="G24" s="399"/>
      <c r="H24" s="399"/>
      <c r="I24" s="180"/>
      <c r="J24" s="409"/>
      <c r="K24" s="410"/>
      <c r="L24" s="411"/>
      <c r="M24" s="411"/>
      <c r="N24" s="411"/>
      <c r="O24" s="215"/>
      <c r="P24" s="401">
        <f>E24+J24</f>
        <v>0</v>
      </c>
    </row>
    <row r="25" spans="1:18" s="127" customFormat="1" ht="85.5" hidden="1" customHeight="1" x14ac:dyDescent="0.25">
      <c r="A25" s="285" t="s">
        <v>468</v>
      </c>
      <c r="B25" s="527">
        <v>3225</v>
      </c>
      <c r="C25" s="236" t="s">
        <v>469</v>
      </c>
      <c r="D25" s="286" t="s">
        <v>470</v>
      </c>
      <c r="E25" s="409">
        <f t="shared" si="3"/>
        <v>0</v>
      </c>
      <c r="F25" s="411"/>
      <c r="G25" s="413"/>
      <c r="H25" s="413"/>
      <c r="I25" s="414"/>
      <c r="J25" s="415">
        <f>K25</f>
        <v>0</v>
      </c>
      <c r="K25" s="416">
        <f>O25</f>
        <v>0</v>
      </c>
      <c r="L25" s="417"/>
      <c r="M25" s="417"/>
      <c r="N25" s="417"/>
      <c r="O25" s="418"/>
      <c r="P25" s="419">
        <f t="shared" si="4"/>
        <v>0</v>
      </c>
    </row>
    <row r="26" spans="1:18" s="127" customFormat="1" ht="31.5" hidden="1" x14ac:dyDescent="0.25">
      <c r="A26" s="394" t="s">
        <v>122</v>
      </c>
      <c r="B26" s="395" t="s">
        <v>100</v>
      </c>
      <c r="C26" s="396" t="s">
        <v>48</v>
      </c>
      <c r="D26" s="397" t="s">
        <v>101</v>
      </c>
      <c r="E26" s="388">
        <f t="shared" si="3"/>
        <v>0</v>
      </c>
      <c r="F26" s="420"/>
      <c r="G26" s="389"/>
      <c r="H26" s="389"/>
      <c r="I26" s="356"/>
      <c r="J26" s="398"/>
      <c r="K26" s="400"/>
      <c r="L26" s="399"/>
      <c r="M26" s="399"/>
      <c r="N26" s="399"/>
      <c r="O26" s="180"/>
      <c r="P26" s="401">
        <f t="shared" ref="P26:P31" si="5">E26+J26</f>
        <v>0</v>
      </c>
    </row>
    <row r="27" spans="1:18" s="127" customFormat="1" ht="15.75" hidden="1" x14ac:dyDescent="0.25">
      <c r="A27" s="394" t="s">
        <v>123</v>
      </c>
      <c r="B27" s="395" t="s">
        <v>102</v>
      </c>
      <c r="C27" s="396" t="s">
        <v>51</v>
      </c>
      <c r="D27" s="397" t="s">
        <v>103</v>
      </c>
      <c r="E27" s="398">
        <f>F27</f>
        <v>0</v>
      </c>
      <c r="F27" s="406"/>
      <c r="G27" s="399"/>
      <c r="H27" s="399"/>
      <c r="I27" s="180"/>
      <c r="J27" s="398"/>
      <c r="K27" s="400"/>
      <c r="L27" s="399"/>
      <c r="M27" s="399"/>
      <c r="N27" s="399"/>
      <c r="O27" s="180"/>
      <c r="P27" s="401">
        <f t="shared" si="5"/>
        <v>0</v>
      </c>
      <c r="Q27" s="392"/>
    </row>
    <row r="28" spans="1:18" s="205" customFormat="1" ht="36.75" customHeight="1" x14ac:dyDescent="0.25">
      <c r="A28" s="394" t="s">
        <v>347</v>
      </c>
      <c r="B28" s="186" t="s">
        <v>348</v>
      </c>
      <c r="C28" s="421"/>
      <c r="D28" s="422" t="s">
        <v>349</v>
      </c>
      <c r="E28" s="423">
        <f>E29+E30+E31</f>
        <v>-802500</v>
      </c>
      <c r="F28" s="424">
        <f>F29+F30+F31</f>
        <v>-867000</v>
      </c>
      <c r="G28" s="424"/>
      <c r="H28" s="424"/>
      <c r="I28" s="174"/>
      <c r="J28" s="423"/>
      <c r="K28" s="424"/>
      <c r="L28" s="424"/>
      <c r="M28" s="424"/>
      <c r="N28" s="424"/>
      <c r="O28" s="174"/>
      <c r="P28" s="401">
        <f>E28+J28</f>
        <v>-802500</v>
      </c>
      <c r="Q28" s="425"/>
    </row>
    <row r="29" spans="1:18" s="435" customFormat="1" ht="42" customHeight="1" x14ac:dyDescent="0.25">
      <c r="A29" s="426" t="s">
        <v>136</v>
      </c>
      <c r="B29" s="427" t="s">
        <v>137</v>
      </c>
      <c r="C29" s="428" t="s">
        <v>49</v>
      </c>
      <c r="D29" s="429" t="s">
        <v>138</v>
      </c>
      <c r="E29" s="430">
        <f t="shared" ref="E29:E35" si="6">F29</f>
        <v>200000</v>
      </c>
      <c r="F29" s="431">
        <v>200000</v>
      </c>
      <c r="G29" s="432"/>
      <c r="H29" s="432"/>
      <c r="I29" s="407"/>
      <c r="J29" s="430"/>
      <c r="K29" s="433"/>
      <c r="L29" s="432"/>
      <c r="M29" s="432"/>
      <c r="N29" s="432"/>
      <c r="O29" s="407"/>
      <c r="P29" s="434">
        <f t="shared" si="5"/>
        <v>200000</v>
      </c>
    </row>
    <row r="30" spans="1:18" s="435" customFormat="1" ht="37.5" hidden="1" customHeight="1" x14ac:dyDescent="0.25">
      <c r="A30" s="426" t="s">
        <v>187</v>
      </c>
      <c r="B30" s="427" t="s">
        <v>188</v>
      </c>
      <c r="C30" s="428" t="s">
        <v>49</v>
      </c>
      <c r="D30" s="429" t="s">
        <v>189</v>
      </c>
      <c r="E30" s="430">
        <f t="shared" si="6"/>
        <v>0</v>
      </c>
      <c r="F30" s="431"/>
      <c r="G30" s="432"/>
      <c r="H30" s="432"/>
      <c r="I30" s="407"/>
      <c r="J30" s="430"/>
      <c r="K30" s="433"/>
      <c r="L30" s="432"/>
      <c r="M30" s="432"/>
      <c r="N30" s="432"/>
      <c r="O30" s="407"/>
      <c r="P30" s="434">
        <f t="shared" si="5"/>
        <v>0</v>
      </c>
    </row>
    <row r="31" spans="1:18" s="435" customFormat="1" ht="39" customHeight="1" x14ac:dyDescent="0.25">
      <c r="A31" s="426" t="s">
        <v>264</v>
      </c>
      <c r="B31" s="427" t="s">
        <v>263</v>
      </c>
      <c r="C31" s="428" t="s">
        <v>49</v>
      </c>
      <c r="D31" s="429" t="s">
        <v>265</v>
      </c>
      <c r="E31" s="430">
        <f>F31+I31</f>
        <v>-1002500</v>
      </c>
      <c r="F31" s="432">
        <f>150000-800000-417000</f>
        <v>-1067000</v>
      </c>
      <c r="G31" s="432"/>
      <c r="H31" s="432"/>
      <c r="I31" s="407">
        <v>64500</v>
      </c>
      <c r="J31" s="430"/>
      <c r="K31" s="433"/>
      <c r="L31" s="432"/>
      <c r="M31" s="432"/>
      <c r="N31" s="432"/>
      <c r="O31" s="407"/>
      <c r="P31" s="434">
        <f t="shared" si="5"/>
        <v>-1002500</v>
      </c>
    </row>
    <row r="32" spans="1:18" s="127" customFormat="1" ht="24.75" customHeight="1" x14ac:dyDescent="0.25">
      <c r="A32" s="394" t="s">
        <v>91</v>
      </c>
      <c r="B32" s="395" t="s">
        <v>76</v>
      </c>
      <c r="C32" s="396" t="s">
        <v>49</v>
      </c>
      <c r="D32" s="436" t="s">
        <v>77</v>
      </c>
      <c r="E32" s="437">
        <f>F32+I32</f>
        <v>1541797</v>
      </c>
      <c r="F32" s="438">
        <f>2078197-1000000</f>
        <v>1078197</v>
      </c>
      <c r="G32" s="399"/>
      <c r="H32" s="438"/>
      <c r="I32" s="439">
        <v>463600</v>
      </c>
      <c r="J32" s="398">
        <f>K32</f>
        <v>0</v>
      </c>
      <c r="K32" s="400">
        <f>O32</f>
        <v>0</v>
      </c>
      <c r="L32" s="399"/>
      <c r="M32" s="399"/>
      <c r="N32" s="399"/>
      <c r="O32" s="180"/>
      <c r="P32" s="401">
        <f>E32+J32</f>
        <v>1541797</v>
      </c>
    </row>
    <row r="33" spans="1:16" s="127" customFormat="1" ht="114.75" customHeight="1" x14ac:dyDescent="0.25">
      <c r="A33" s="394" t="s">
        <v>416</v>
      </c>
      <c r="B33" s="395" t="s">
        <v>414</v>
      </c>
      <c r="C33" s="396" t="s">
        <v>249</v>
      </c>
      <c r="D33" s="598" t="s">
        <v>415</v>
      </c>
      <c r="E33" s="437">
        <f t="shared" si="6"/>
        <v>375961</v>
      </c>
      <c r="F33" s="438">
        <v>375961</v>
      </c>
      <c r="G33" s="399"/>
      <c r="H33" s="438"/>
      <c r="I33" s="439"/>
      <c r="J33" s="398"/>
      <c r="K33" s="400"/>
      <c r="L33" s="399"/>
      <c r="M33" s="399"/>
      <c r="N33" s="399"/>
      <c r="O33" s="180"/>
      <c r="P33" s="401">
        <f>E33+J33</f>
        <v>375961</v>
      </c>
    </row>
    <row r="34" spans="1:16" s="127" customFormat="1" ht="66.75" hidden="1" customHeight="1" x14ac:dyDescent="0.25">
      <c r="A34" s="394" t="s">
        <v>329</v>
      </c>
      <c r="B34" s="395" t="s">
        <v>330</v>
      </c>
      <c r="C34" s="396" t="s">
        <v>249</v>
      </c>
      <c r="D34" s="597" t="s">
        <v>502</v>
      </c>
      <c r="E34" s="437"/>
      <c r="F34" s="438"/>
      <c r="G34" s="399"/>
      <c r="H34" s="438"/>
      <c r="I34" s="439"/>
      <c r="J34" s="398">
        <f>K34</f>
        <v>0</v>
      </c>
      <c r="K34" s="400">
        <f>O34</f>
        <v>0</v>
      </c>
      <c r="L34" s="399"/>
      <c r="M34" s="399"/>
      <c r="N34" s="399"/>
      <c r="O34" s="180"/>
      <c r="P34" s="401">
        <f>E34+J34</f>
        <v>0</v>
      </c>
    </row>
    <row r="35" spans="1:16" s="127" customFormat="1" ht="15.75" hidden="1" x14ac:dyDescent="0.25">
      <c r="A35" s="394" t="s">
        <v>92</v>
      </c>
      <c r="B35" s="176">
        <v>7130</v>
      </c>
      <c r="C35" s="396" t="s">
        <v>54</v>
      </c>
      <c r="D35" s="397" t="s">
        <v>66</v>
      </c>
      <c r="E35" s="398">
        <f t="shared" si="6"/>
        <v>0</v>
      </c>
      <c r="F35" s="399"/>
      <c r="G35" s="399"/>
      <c r="H35" s="399"/>
      <c r="I35" s="180"/>
      <c r="J35" s="398"/>
      <c r="K35" s="400"/>
      <c r="L35" s="399"/>
      <c r="M35" s="399"/>
      <c r="N35" s="399"/>
      <c r="O35" s="180"/>
      <c r="P35" s="401">
        <f>E35+J35</f>
        <v>0</v>
      </c>
    </row>
    <row r="36" spans="1:16" s="127" customFormat="1" ht="31.5" hidden="1" x14ac:dyDescent="0.25">
      <c r="A36" s="394" t="s">
        <v>93</v>
      </c>
      <c r="B36" s="176">
        <v>7350</v>
      </c>
      <c r="C36" s="396" t="s">
        <v>82</v>
      </c>
      <c r="D36" s="397" t="s">
        <v>81</v>
      </c>
      <c r="E36" s="430"/>
      <c r="F36" s="432"/>
      <c r="G36" s="432"/>
      <c r="H36" s="432"/>
      <c r="I36" s="407"/>
      <c r="J36" s="398">
        <f>K36</f>
        <v>0</v>
      </c>
      <c r="K36" s="400">
        <f>O36</f>
        <v>0</v>
      </c>
      <c r="L36" s="399"/>
      <c r="M36" s="399"/>
      <c r="N36" s="399"/>
      <c r="O36" s="180"/>
      <c r="P36" s="401">
        <f>J36</f>
        <v>0</v>
      </c>
    </row>
    <row r="37" spans="1:16" s="127" customFormat="1" ht="31.5" hidden="1" x14ac:dyDescent="0.25">
      <c r="A37" s="394" t="s">
        <v>441</v>
      </c>
      <c r="B37" s="176">
        <v>7367</v>
      </c>
      <c r="C37" s="396" t="s">
        <v>53</v>
      </c>
      <c r="D37" s="397" t="s">
        <v>442</v>
      </c>
      <c r="E37" s="430"/>
      <c r="F37" s="432"/>
      <c r="G37" s="432"/>
      <c r="H37" s="432"/>
      <c r="I37" s="407"/>
      <c r="J37" s="398">
        <f>K37</f>
        <v>0</v>
      </c>
      <c r="K37" s="400">
        <f>O37</f>
        <v>0</v>
      </c>
      <c r="L37" s="399"/>
      <c r="M37" s="399"/>
      <c r="N37" s="399"/>
      <c r="O37" s="180"/>
      <c r="P37" s="401">
        <f>J37</f>
        <v>0</v>
      </c>
    </row>
    <row r="38" spans="1:16" s="127" customFormat="1" ht="31.5" hidden="1" x14ac:dyDescent="0.25">
      <c r="A38" s="394" t="s">
        <v>441</v>
      </c>
      <c r="B38" s="176">
        <v>7367</v>
      </c>
      <c r="C38" s="396" t="s">
        <v>53</v>
      </c>
      <c r="D38" s="397" t="s">
        <v>442</v>
      </c>
      <c r="E38" s="430"/>
      <c r="F38" s="432"/>
      <c r="G38" s="432"/>
      <c r="H38" s="432"/>
      <c r="I38" s="407"/>
      <c r="J38" s="398">
        <f>O38</f>
        <v>0</v>
      </c>
      <c r="K38" s="400"/>
      <c r="L38" s="399"/>
      <c r="M38" s="399"/>
      <c r="N38" s="399"/>
      <c r="O38" s="180"/>
      <c r="P38" s="401">
        <f>J38</f>
        <v>0</v>
      </c>
    </row>
    <row r="39" spans="1:16" s="127" customFormat="1" ht="47.25" x14ac:dyDescent="0.25">
      <c r="A39" s="394" t="s">
        <v>94</v>
      </c>
      <c r="B39" s="176">
        <v>7461</v>
      </c>
      <c r="C39" s="396" t="s">
        <v>79</v>
      </c>
      <c r="D39" s="397" t="s">
        <v>80</v>
      </c>
      <c r="E39" s="398">
        <f>F39</f>
        <v>-242995</v>
      </c>
      <c r="F39" s="399">
        <f>957005-1200000</f>
        <v>-242995</v>
      </c>
      <c r="G39" s="399"/>
      <c r="H39" s="399"/>
      <c r="I39" s="180"/>
      <c r="J39" s="398"/>
      <c r="K39" s="400"/>
      <c r="L39" s="399"/>
      <c r="M39" s="399"/>
      <c r="N39" s="399"/>
      <c r="O39" s="180"/>
      <c r="P39" s="401">
        <f>E39+J39</f>
        <v>-242995</v>
      </c>
    </row>
    <row r="40" spans="1:16" s="127" customFormat="1" ht="39" hidden="1" customHeight="1" x14ac:dyDescent="0.25">
      <c r="A40" s="394" t="s">
        <v>95</v>
      </c>
      <c r="B40" s="176">
        <v>7670</v>
      </c>
      <c r="C40" s="396" t="s">
        <v>53</v>
      </c>
      <c r="D40" s="397" t="s">
        <v>67</v>
      </c>
      <c r="E40" s="430"/>
      <c r="F40" s="432"/>
      <c r="G40" s="432"/>
      <c r="H40" s="432"/>
      <c r="I40" s="407"/>
      <c r="J40" s="398">
        <f>K40</f>
        <v>0</v>
      </c>
      <c r="K40" s="400">
        <f>O40</f>
        <v>0</v>
      </c>
      <c r="L40" s="399"/>
      <c r="M40" s="399"/>
      <c r="N40" s="399"/>
      <c r="O40" s="180"/>
      <c r="P40" s="401">
        <f>J40</f>
        <v>0</v>
      </c>
    </row>
    <row r="41" spans="1:16" s="127" customFormat="1" ht="31.5" hidden="1" x14ac:dyDescent="0.25">
      <c r="A41" s="394" t="s">
        <v>96</v>
      </c>
      <c r="B41" s="176">
        <v>7680</v>
      </c>
      <c r="C41" s="396" t="s">
        <v>53</v>
      </c>
      <c r="D41" s="397" t="s">
        <v>78</v>
      </c>
      <c r="E41" s="398">
        <f>F41</f>
        <v>0</v>
      </c>
      <c r="F41" s="399"/>
      <c r="G41" s="432"/>
      <c r="H41" s="432"/>
      <c r="I41" s="407"/>
      <c r="J41" s="398"/>
      <c r="K41" s="400"/>
      <c r="L41" s="399"/>
      <c r="M41" s="399"/>
      <c r="N41" s="399"/>
      <c r="O41" s="180"/>
      <c r="P41" s="401">
        <f t="shared" ref="P41:P45" si="7">E41+J41</f>
        <v>0</v>
      </c>
    </row>
    <row r="42" spans="1:16" s="127" customFormat="1" ht="26.25" customHeight="1" x14ac:dyDescent="0.25">
      <c r="A42" s="394" t="s">
        <v>99</v>
      </c>
      <c r="B42" s="176">
        <v>7693</v>
      </c>
      <c r="C42" s="396" t="s">
        <v>53</v>
      </c>
      <c r="D42" s="397" t="s">
        <v>98</v>
      </c>
      <c r="E42" s="398">
        <f>F42</f>
        <v>-100000</v>
      </c>
      <c r="F42" s="399">
        <v>-100000</v>
      </c>
      <c r="G42" s="399"/>
      <c r="H42" s="399"/>
      <c r="I42" s="180"/>
      <c r="J42" s="398"/>
      <c r="K42" s="400"/>
      <c r="L42" s="399"/>
      <c r="M42" s="399"/>
      <c r="N42" s="399"/>
      <c r="O42" s="180"/>
      <c r="P42" s="401">
        <f t="shared" si="7"/>
        <v>-100000</v>
      </c>
    </row>
    <row r="43" spans="1:16" s="127" customFormat="1" ht="36.75" hidden="1" customHeight="1" x14ac:dyDescent="0.25">
      <c r="A43" s="394" t="s">
        <v>250</v>
      </c>
      <c r="B43" s="176">
        <v>8110</v>
      </c>
      <c r="C43" s="396" t="s">
        <v>252</v>
      </c>
      <c r="D43" s="397" t="s">
        <v>251</v>
      </c>
      <c r="E43" s="398">
        <f>F43</f>
        <v>0</v>
      </c>
      <c r="F43" s="399"/>
      <c r="G43" s="399"/>
      <c r="H43" s="399"/>
      <c r="I43" s="180"/>
      <c r="J43" s="398">
        <f>K43</f>
        <v>0</v>
      </c>
      <c r="K43" s="400">
        <f>O43</f>
        <v>0</v>
      </c>
      <c r="L43" s="399"/>
      <c r="M43" s="399"/>
      <c r="N43" s="399"/>
      <c r="O43" s="180"/>
      <c r="P43" s="401">
        <f t="shared" si="7"/>
        <v>0</v>
      </c>
    </row>
    <row r="44" spans="1:16" s="127" customFormat="1" ht="31.5" hidden="1" x14ac:dyDescent="0.25">
      <c r="A44" s="394" t="s">
        <v>255</v>
      </c>
      <c r="B44" s="176">
        <v>8220</v>
      </c>
      <c r="C44" s="396" t="s">
        <v>216</v>
      </c>
      <c r="D44" s="397" t="s">
        <v>256</v>
      </c>
      <c r="E44" s="398">
        <f>F44</f>
        <v>0</v>
      </c>
      <c r="F44" s="399"/>
      <c r="G44" s="399"/>
      <c r="H44" s="399"/>
      <c r="I44" s="180"/>
      <c r="J44" s="398"/>
      <c r="K44" s="400"/>
      <c r="L44" s="399"/>
      <c r="M44" s="399"/>
      <c r="N44" s="399"/>
      <c r="O44" s="180"/>
      <c r="P44" s="401">
        <f t="shared" si="7"/>
        <v>0</v>
      </c>
    </row>
    <row r="45" spans="1:16" s="127" customFormat="1" ht="15.75" hidden="1" x14ac:dyDescent="0.25">
      <c r="A45" s="394" t="s">
        <v>253</v>
      </c>
      <c r="B45" s="176">
        <v>8240</v>
      </c>
      <c r="C45" s="396" t="s">
        <v>216</v>
      </c>
      <c r="D45" s="397" t="s">
        <v>254</v>
      </c>
      <c r="E45" s="398">
        <f>F45+I45</f>
        <v>0</v>
      </c>
      <c r="F45" s="399"/>
      <c r="G45" s="399"/>
      <c r="H45" s="399"/>
      <c r="I45" s="180"/>
      <c r="J45" s="398">
        <f>K45</f>
        <v>0</v>
      </c>
      <c r="K45" s="400">
        <f>O45</f>
        <v>0</v>
      </c>
      <c r="L45" s="399"/>
      <c r="M45" s="399"/>
      <c r="N45" s="399"/>
      <c r="O45" s="180"/>
      <c r="P45" s="401">
        <f t="shared" si="7"/>
        <v>0</v>
      </c>
    </row>
    <row r="46" spans="1:16" s="127" customFormat="1" ht="15.75" hidden="1" x14ac:dyDescent="0.25">
      <c r="A46" s="394" t="s">
        <v>97</v>
      </c>
      <c r="B46" s="176">
        <v>8340</v>
      </c>
      <c r="C46" s="396" t="s">
        <v>84</v>
      </c>
      <c r="D46" s="397" t="s">
        <v>85</v>
      </c>
      <c r="E46" s="430"/>
      <c r="F46" s="432"/>
      <c r="G46" s="432"/>
      <c r="H46" s="432"/>
      <c r="I46" s="407"/>
      <c r="J46" s="398">
        <f>L46+O46</f>
        <v>0</v>
      </c>
      <c r="K46" s="400"/>
      <c r="L46" s="399"/>
      <c r="M46" s="399"/>
      <c r="N46" s="399"/>
      <c r="O46" s="180"/>
      <c r="P46" s="401">
        <f>J46+E46</f>
        <v>0</v>
      </c>
    </row>
    <row r="47" spans="1:16" s="127" customFormat="1" ht="87" hidden="1" customHeight="1" x14ac:dyDescent="0.25">
      <c r="A47" s="394" t="s">
        <v>234</v>
      </c>
      <c r="B47" s="176">
        <v>9730</v>
      </c>
      <c r="C47" s="396" t="s">
        <v>68</v>
      </c>
      <c r="D47" s="397" t="s">
        <v>235</v>
      </c>
      <c r="E47" s="440"/>
      <c r="F47" s="441"/>
      <c r="G47" s="441"/>
      <c r="H47" s="441"/>
      <c r="I47" s="442"/>
      <c r="J47" s="388">
        <f>K47</f>
        <v>0</v>
      </c>
      <c r="K47" s="390">
        <f>O47</f>
        <v>0</v>
      </c>
      <c r="L47" s="389"/>
      <c r="M47" s="389"/>
      <c r="N47" s="389"/>
      <c r="O47" s="356"/>
      <c r="P47" s="443">
        <f>J47</f>
        <v>0</v>
      </c>
    </row>
    <row r="48" spans="1:16" s="127" customFormat="1" ht="48" thickBot="1" x14ac:dyDescent="0.3">
      <c r="A48" s="394" t="s">
        <v>613</v>
      </c>
      <c r="B48" s="176">
        <v>7700</v>
      </c>
      <c r="C48" s="444" t="s">
        <v>55</v>
      </c>
      <c r="D48" s="397" t="s">
        <v>614</v>
      </c>
      <c r="E48" s="398">
        <f>F48</f>
        <v>100000</v>
      </c>
      <c r="F48" s="399">
        <v>100000</v>
      </c>
      <c r="G48" s="399"/>
      <c r="H48" s="399"/>
      <c r="I48" s="180"/>
      <c r="J48" s="398">
        <f>O48</f>
        <v>0</v>
      </c>
      <c r="K48" s="445"/>
      <c r="L48" s="399"/>
      <c r="M48" s="399"/>
      <c r="N48" s="399"/>
      <c r="O48" s="180"/>
      <c r="P48" s="443">
        <f>E48+J48</f>
        <v>100000</v>
      </c>
    </row>
    <row r="49" spans="1:17" s="127" customFormat="1" ht="22.5" hidden="1" customHeight="1" x14ac:dyDescent="0.25">
      <c r="A49" s="394" t="s">
        <v>209</v>
      </c>
      <c r="B49" s="176">
        <v>9770</v>
      </c>
      <c r="C49" s="444" t="s">
        <v>68</v>
      </c>
      <c r="D49" s="397" t="s">
        <v>190</v>
      </c>
      <c r="E49" s="398">
        <f>F49</f>
        <v>0</v>
      </c>
      <c r="F49" s="446"/>
      <c r="G49" s="399"/>
      <c r="H49" s="399"/>
      <c r="I49" s="180"/>
      <c r="J49" s="398">
        <f>K49</f>
        <v>0</v>
      </c>
      <c r="K49" s="400">
        <f>O49</f>
        <v>0</v>
      </c>
      <c r="L49" s="399"/>
      <c r="M49" s="399"/>
      <c r="N49" s="399"/>
      <c r="O49" s="180"/>
      <c r="P49" s="443">
        <f>E49+J49</f>
        <v>0</v>
      </c>
    </row>
    <row r="50" spans="1:17" s="127" customFormat="1" ht="48" hidden="1" customHeight="1" thickBot="1" x14ac:dyDescent="0.3">
      <c r="A50" s="447" t="s">
        <v>211</v>
      </c>
      <c r="B50" s="448">
        <v>9800</v>
      </c>
      <c r="C50" s="449" t="s">
        <v>68</v>
      </c>
      <c r="D50" s="450" t="s">
        <v>212</v>
      </c>
      <c r="E50" s="451">
        <f>F50+I50</f>
        <v>0</v>
      </c>
      <c r="F50" s="452"/>
      <c r="G50" s="452"/>
      <c r="H50" s="452"/>
      <c r="I50" s="453"/>
      <c r="J50" s="451">
        <f>K50</f>
        <v>0</v>
      </c>
      <c r="K50" s="452">
        <f>O50</f>
        <v>0</v>
      </c>
      <c r="L50" s="452"/>
      <c r="M50" s="452"/>
      <c r="N50" s="452"/>
      <c r="O50" s="453"/>
      <c r="P50" s="454">
        <f>E50+J50</f>
        <v>0</v>
      </c>
    </row>
    <row r="51" spans="1:17" s="127" customFormat="1" ht="32.25" thickBot="1" x14ac:dyDescent="0.3">
      <c r="A51" s="455" t="s">
        <v>152</v>
      </c>
      <c r="B51" s="456"/>
      <c r="C51" s="457"/>
      <c r="D51" s="458" t="s">
        <v>154</v>
      </c>
      <c r="E51" s="459">
        <f>E52</f>
        <v>6727504</v>
      </c>
      <c r="F51" s="460">
        <f>F52</f>
        <v>6727504</v>
      </c>
      <c r="G51" s="460">
        <f t="shared" ref="G51:P51" si="8">G52</f>
        <v>497084</v>
      </c>
      <c r="H51" s="460">
        <f t="shared" si="8"/>
        <v>0</v>
      </c>
      <c r="I51" s="461">
        <f t="shared" si="8"/>
        <v>0</v>
      </c>
      <c r="J51" s="459">
        <f t="shared" si="8"/>
        <v>-6121062</v>
      </c>
      <c r="K51" s="460">
        <f t="shared" si="8"/>
        <v>-6121062</v>
      </c>
      <c r="L51" s="460">
        <f t="shared" si="8"/>
        <v>898225</v>
      </c>
      <c r="M51" s="460">
        <f t="shared" si="8"/>
        <v>0</v>
      </c>
      <c r="N51" s="460">
        <f t="shared" si="8"/>
        <v>0</v>
      </c>
      <c r="O51" s="461">
        <f t="shared" si="8"/>
        <v>-7917512</v>
      </c>
      <c r="P51" s="462">
        <f t="shared" si="8"/>
        <v>606442</v>
      </c>
    </row>
    <row r="52" spans="1:17" s="127" customFormat="1" ht="32.25" thickBot="1" x14ac:dyDescent="0.3">
      <c r="A52" s="455" t="s">
        <v>153</v>
      </c>
      <c r="B52" s="456"/>
      <c r="C52" s="457"/>
      <c r="D52" s="463" t="s">
        <v>154</v>
      </c>
      <c r="E52" s="459">
        <f>E53+E54+E55+E56+E58+E59+E60+E61+E79+E80+E83+E84+E85+E88+E89+E91+E92+E95+E96+E68+E66+E81+E76+E70+E82+E86+E87+E90+E93+E94+E67</f>
        <v>6727504</v>
      </c>
      <c r="F52" s="464">
        <f>F53+F54+F55+F56+F58+F59+F60+F61+F79+F80+F83+F84+F85+F88+F89+F91+F92+F95+F96+F68+F66+F81+F76+F70+F82+F86+F87+F90+F93+F94+F67</f>
        <v>6727504</v>
      </c>
      <c r="G52" s="464">
        <f>G53+G54+G55+G56+G58+G59+G60+G61+G79+G80+G83+G84+G85+G88+G89+G91+G92+G95+G96+G68+G66+G81+G76+G70+G82+G86+G87+G90+G93+G94+G67</f>
        <v>497084</v>
      </c>
      <c r="H52" s="464">
        <f>H53+H54+H55+H56+H58+H59+H60+H61+H79+H80+H83+H84+H85+H88+H89+H91+H92+H95+H96+H68+H66+H81+H76+H70+H82+H86+H87+H90+H93+H94</f>
        <v>0</v>
      </c>
      <c r="I52" s="465">
        <f>I53+I54+I55+I56+I58+I59+I60+I61+I79+I80+I83+I84+I85+I88+I89+I91+I92+I95+I96+I68+I66+I81+I76+I70+I82+I86+I87+I90+I93+I94</f>
        <v>0</v>
      </c>
      <c r="J52" s="460">
        <f>J53+J54+J55+J56+J58+J59+J60+J61+J79+J80+J83+J84+J85+J88+J89+J91+J92+J95+J96+J67+J66+J81+J76+J70+J73+J87+J64</f>
        <v>-6121062</v>
      </c>
      <c r="K52" s="464">
        <f>K53+K54+K55+K56+K58+K59+K60+K61+K79+K80+K83+K84+K85+K88+K89+K91+K92+K95+K96+K67+K66+K81+K76+K70+K73+K87+K64</f>
        <v>-6121062</v>
      </c>
      <c r="L52" s="464">
        <f t="shared" ref="L52:N52" si="9">L53+L54+L55+L56+L58+L59+L60+L61+L79+L80+L83+L84+L85+L88+L89+L91+L92+L95+L96+L67+L66+L81+L76+L70+L73+L87</f>
        <v>898225</v>
      </c>
      <c r="M52" s="464">
        <f t="shared" si="9"/>
        <v>0</v>
      </c>
      <c r="N52" s="464">
        <f t="shared" si="9"/>
        <v>0</v>
      </c>
      <c r="O52" s="465">
        <f>O53+O54+O55+O56+O58+O59+O60+O61+O79+O80+O83+O84+O85+O88+O89+O91+O92+O95+O96+O67+O66+O81+O76+O70+O73+O87+O64</f>
        <v>-7917512</v>
      </c>
      <c r="P52" s="461">
        <f>P53+P54+P55+P56+P58+P59+P60+P61+P79+P80+P83+P84+P85+P88+P89+P91+P92+P95+P96+P66+P81+P70+P76+P67+P73+P82+P86+P87+P90+P93+P94+P64</f>
        <v>606442</v>
      </c>
    </row>
    <row r="53" spans="1:17" s="127" customFormat="1" ht="37.5" hidden="1" customHeight="1" x14ac:dyDescent="0.25">
      <c r="A53" s="466" t="s">
        <v>186</v>
      </c>
      <c r="B53" s="467" t="s">
        <v>185</v>
      </c>
      <c r="C53" s="468" t="s">
        <v>46</v>
      </c>
      <c r="D53" s="469" t="s">
        <v>341</v>
      </c>
      <c r="E53" s="531">
        <f>F53</f>
        <v>0</v>
      </c>
      <c r="F53" s="531">
        <f>37000-37000</f>
        <v>0</v>
      </c>
      <c r="G53" s="531"/>
      <c r="H53" s="531"/>
      <c r="I53" s="532"/>
      <c r="J53" s="388"/>
      <c r="K53" s="390"/>
      <c r="L53" s="390"/>
      <c r="M53" s="390"/>
      <c r="N53" s="390"/>
      <c r="O53" s="470"/>
      <c r="P53" s="471">
        <f>E53+J53</f>
        <v>0</v>
      </c>
    </row>
    <row r="54" spans="1:17" s="127" customFormat="1" ht="24.75" hidden="1" customHeight="1" x14ac:dyDescent="0.25">
      <c r="A54" s="394" t="s">
        <v>155</v>
      </c>
      <c r="B54" s="395" t="s">
        <v>65</v>
      </c>
      <c r="C54" s="444" t="s">
        <v>47</v>
      </c>
      <c r="D54" s="397" t="s">
        <v>74</v>
      </c>
      <c r="E54" s="398">
        <f>F54+I54</f>
        <v>0</v>
      </c>
      <c r="F54" s="399"/>
      <c r="G54" s="399"/>
      <c r="H54" s="399"/>
      <c r="I54" s="180"/>
      <c r="J54" s="398">
        <f>K54+L54</f>
        <v>0</v>
      </c>
      <c r="K54" s="400">
        <f>O54</f>
        <v>0</v>
      </c>
      <c r="L54" s="399"/>
      <c r="M54" s="399"/>
      <c r="N54" s="399"/>
      <c r="O54" s="180"/>
      <c r="P54" s="443">
        <f>E54+J54</f>
        <v>0</v>
      </c>
      <c r="Q54" s="392"/>
    </row>
    <row r="55" spans="1:17" s="127" customFormat="1" ht="58.5" customHeight="1" x14ac:dyDescent="0.25">
      <c r="A55" s="402" t="s">
        <v>196</v>
      </c>
      <c r="B55" s="403">
        <v>1021</v>
      </c>
      <c r="C55" s="412" t="s">
        <v>156</v>
      </c>
      <c r="D55" s="529" t="s">
        <v>343</v>
      </c>
      <c r="E55" s="388">
        <f>F55</f>
        <v>120000</v>
      </c>
      <c r="F55" s="399">
        <v>120000</v>
      </c>
      <c r="G55" s="399"/>
      <c r="H55" s="399"/>
      <c r="I55" s="180"/>
      <c r="J55" s="398">
        <f>K55</f>
        <v>0</v>
      </c>
      <c r="K55" s="400">
        <f>O55</f>
        <v>0</v>
      </c>
      <c r="L55" s="399"/>
      <c r="M55" s="399"/>
      <c r="N55" s="399"/>
      <c r="O55" s="180"/>
      <c r="P55" s="443">
        <f>E55+J55</f>
        <v>120000</v>
      </c>
    </row>
    <row r="56" spans="1:17" s="205" customFormat="1" ht="32.25" customHeight="1" x14ac:dyDescent="0.25">
      <c r="A56" s="402" t="s">
        <v>199</v>
      </c>
      <c r="B56" s="472">
        <v>1030</v>
      </c>
      <c r="C56" s="473" t="s">
        <v>156</v>
      </c>
      <c r="D56" s="525" t="s">
        <v>344</v>
      </c>
      <c r="E56" s="423">
        <f t="shared" ref="E56:E59" si="10">F56</f>
        <v>194642</v>
      </c>
      <c r="F56" s="424">
        <f>F57</f>
        <v>194642</v>
      </c>
      <c r="G56" s="424">
        <f>G57</f>
        <v>159543</v>
      </c>
      <c r="H56" s="424"/>
      <c r="I56" s="174"/>
      <c r="J56" s="423"/>
      <c r="K56" s="474"/>
      <c r="L56" s="424"/>
      <c r="M56" s="424"/>
      <c r="N56" s="424"/>
      <c r="O56" s="174"/>
      <c r="P56" s="443">
        <f t="shared" ref="P56:P96" si="11">E56+J56</f>
        <v>194642</v>
      </c>
    </row>
    <row r="57" spans="1:17" s="435" customFormat="1" ht="30.75" customHeight="1" x14ac:dyDescent="0.25">
      <c r="A57" s="402" t="s">
        <v>198</v>
      </c>
      <c r="B57" s="475">
        <v>1031</v>
      </c>
      <c r="C57" s="476" t="s">
        <v>156</v>
      </c>
      <c r="D57" s="530" t="s">
        <v>331</v>
      </c>
      <c r="E57" s="388">
        <f t="shared" si="10"/>
        <v>194642</v>
      </c>
      <c r="F57" s="399">
        <v>194642</v>
      </c>
      <c r="G57" s="399">
        <v>159543</v>
      </c>
      <c r="H57" s="399"/>
      <c r="I57" s="180"/>
      <c r="J57" s="430"/>
      <c r="K57" s="433"/>
      <c r="L57" s="432"/>
      <c r="M57" s="432"/>
      <c r="N57" s="432"/>
      <c r="O57" s="407"/>
      <c r="P57" s="477">
        <f t="shared" si="11"/>
        <v>194642</v>
      </c>
    </row>
    <row r="58" spans="1:17" s="127" customFormat="1" ht="36" hidden="1" customHeight="1" x14ac:dyDescent="0.25">
      <c r="A58" s="402" t="s">
        <v>200</v>
      </c>
      <c r="B58" s="403">
        <v>1070</v>
      </c>
      <c r="C58" s="412" t="s">
        <v>157</v>
      </c>
      <c r="D58" s="529" t="s">
        <v>332</v>
      </c>
      <c r="E58" s="388">
        <f t="shared" si="10"/>
        <v>0</v>
      </c>
      <c r="F58" s="399"/>
      <c r="G58" s="399"/>
      <c r="H58" s="399"/>
      <c r="I58" s="180"/>
      <c r="J58" s="398">
        <f>K58</f>
        <v>0</v>
      </c>
      <c r="K58" s="400">
        <f>O58</f>
        <v>0</v>
      </c>
      <c r="L58" s="399"/>
      <c r="M58" s="399"/>
      <c r="N58" s="399"/>
      <c r="O58" s="180"/>
      <c r="P58" s="443">
        <f t="shared" si="11"/>
        <v>0</v>
      </c>
    </row>
    <row r="59" spans="1:17" s="127" customFormat="1" ht="32.25" hidden="1" customHeight="1" x14ac:dyDescent="0.25">
      <c r="A59" s="402" t="s">
        <v>201</v>
      </c>
      <c r="B59" s="403">
        <v>1080</v>
      </c>
      <c r="C59" s="412" t="s">
        <v>157</v>
      </c>
      <c r="D59" s="529" t="s">
        <v>345</v>
      </c>
      <c r="E59" s="388">
        <f t="shared" si="10"/>
        <v>0</v>
      </c>
      <c r="F59" s="399"/>
      <c r="G59" s="399"/>
      <c r="H59" s="399"/>
      <c r="I59" s="180"/>
      <c r="J59" s="398">
        <f>K59+L59</f>
        <v>0</v>
      </c>
      <c r="K59" s="400"/>
      <c r="L59" s="399"/>
      <c r="M59" s="399"/>
      <c r="N59" s="399"/>
      <c r="O59" s="180"/>
      <c r="P59" s="443">
        <f t="shared" si="11"/>
        <v>0</v>
      </c>
    </row>
    <row r="60" spans="1:17" s="127" customFormat="1" ht="26.25" hidden="1" customHeight="1" x14ac:dyDescent="0.25">
      <c r="A60" s="402" t="s">
        <v>228</v>
      </c>
      <c r="B60" s="403">
        <v>1142</v>
      </c>
      <c r="C60" s="412" t="s">
        <v>158</v>
      </c>
      <c r="D60" s="405" t="s">
        <v>229</v>
      </c>
      <c r="E60" s="388">
        <f t="shared" ref="E60:E67" si="12">F60</f>
        <v>0</v>
      </c>
      <c r="F60" s="399"/>
      <c r="G60" s="399"/>
      <c r="H60" s="399"/>
      <c r="I60" s="180"/>
      <c r="J60" s="398"/>
      <c r="K60" s="400"/>
      <c r="L60" s="399"/>
      <c r="M60" s="399"/>
      <c r="N60" s="399"/>
      <c r="O60" s="180"/>
      <c r="P60" s="443">
        <f t="shared" si="11"/>
        <v>0</v>
      </c>
    </row>
    <row r="61" spans="1:17" s="205" customFormat="1" ht="32.25" hidden="1" customHeight="1" x14ac:dyDescent="0.25">
      <c r="A61" s="402" t="s">
        <v>202</v>
      </c>
      <c r="B61" s="472">
        <v>1150</v>
      </c>
      <c r="C61" s="473"/>
      <c r="D61" s="526" t="s">
        <v>346</v>
      </c>
      <c r="E61" s="533">
        <f t="shared" si="12"/>
        <v>0</v>
      </c>
      <c r="F61" s="424">
        <f>F62+F63</f>
        <v>0</v>
      </c>
      <c r="G61" s="424">
        <f>G62+G63</f>
        <v>0</v>
      </c>
      <c r="H61" s="424">
        <f>H62</f>
        <v>0</v>
      </c>
      <c r="I61" s="174">
        <f>I62+I63</f>
        <v>0</v>
      </c>
      <c r="J61" s="398"/>
      <c r="K61" s="474"/>
      <c r="L61" s="424"/>
      <c r="M61" s="424"/>
      <c r="N61" s="424"/>
      <c r="O61" s="174"/>
      <c r="P61" s="443">
        <f t="shared" si="11"/>
        <v>0</v>
      </c>
    </row>
    <row r="62" spans="1:17" s="435" customFormat="1" ht="32.25" hidden="1" customHeight="1" x14ac:dyDescent="0.25">
      <c r="A62" s="402" t="s">
        <v>203</v>
      </c>
      <c r="B62" s="403">
        <v>1151</v>
      </c>
      <c r="C62" s="412" t="s">
        <v>158</v>
      </c>
      <c r="D62" s="405" t="s">
        <v>205</v>
      </c>
      <c r="E62" s="388">
        <f t="shared" si="12"/>
        <v>0</v>
      </c>
      <c r="F62" s="399"/>
      <c r="G62" s="399"/>
      <c r="H62" s="399"/>
      <c r="I62" s="180"/>
      <c r="J62" s="398"/>
      <c r="K62" s="433"/>
      <c r="L62" s="432"/>
      <c r="M62" s="432"/>
      <c r="N62" s="432"/>
      <c r="O62" s="407"/>
      <c r="P62" s="479">
        <f t="shared" si="11"/>
        <v>0</v>
      </c>
    </row>
    <row r="63" spans="1:17" s="435" customFormat="1" ht="34.5" hidden="1" customHeight="1" x14ac:dyDescent="0.25">
      <c r="A63" s="402" t="s">
        <v>204</v>
      </c>
      <c r="B63" s="403">
        <v>1152</v>
      </c>
      <c r="C63" s="412" t="s">
        <v>158</v>
      </c>
      <c r="D63" s="405" t="s">
        <v>206</v>
      </c>
      <c r="E63" s="388">
        <f t="shared" si="12"/>
        <v>0</v>
      </c>
      <c r="F63" s="399"/>
      <c r="G63" s="399"/>
      <c r="H63" s="399"/>
      <c r="I63" s="180"/>
      <c r="J63" s="430"/>
      <c r="K63" s="433"/>
      <c r="L63" s="432"/>
      <c r="M63" s="432"/>
      <c r="N63" s="432"/>
      <c r="O63" s="407"/>
      <c r="P63" s="443">
        <f t="shared" si="11"/>
        <v>0</v>
      </c>
    </row>
    <row r="64" spans="1:17" s="205" customFormat="1" ht="50.25" customHeight="1" x14ac:dyDescent="0.25">
      <c r="A64" s="402" t="s">
        <v>608</v>
      </c>
      <c r="B64" s="472">
        <v>1180</v>
      </c>
      <c r="C64" s="473"/>
      <c r="D64" s="526" t="s">
        <v>609</v>
      </c>
      <c r="E64" s="533"/>
      <c r="F64" s="424"/>
      <c r="G64" s="424"/>
      <c r="H64" s="424"/>
      <c r="I64" s="174"/>
      <c r="J64" s="480">
        <f>J65+J66</f>
        <v>0</v>
      </c>
      <c r="K64" s="424">
        <f>K65+K66</f>
        <v>0</v>
      </c>
      <c r="L64" s="424">
        <f>L66</f>
        <v>898225</v>
      </c>
      <c r="M64" s="424"/>
      <c r="N64" s="424"/>
      <c r="O64" s="474">
        <f>O65+O66</f>
        <v>-898225</v>
      </c>
      <c r="P64" s="443">
        <f>P65+P66</f>
        <v>0</v>
      </c>
    </row>
    <row r="65" spans="1:16" s="435" customFormat="1" ht="75" hidden="1" customHeight="1" x14ac:dyDescent="0.25">
      <c r="A65" s="285" t="s">
        <v>399</v>
      </c>
      <c r="B65" s="527">
        <v>1183</v>
      </c>
      <c r="C65" s="236" t="s">
        <v>158</v>
      </c>
      <c r="D65" s="528" t="s">
        <v>400</v>
      </c>
      <c r="E65" s="388">
        <f t="shared" si="12"/>
        <v>0</v>
      </c>
      <c r="F65" s="399"/>
      <c r="G65" s="399"/>
      <c r="H65" s="399"/>
      <c r="I65" s="180"/>
      <c r="J65" s="398">
        <f>K65</f>
        <v>0</v>
      </c>
      <c r="K65" s="400">
        <f>O65</f>
        <v>0</v>
      </c>
      <c r="L65" s="399"/>
      <c r="M65" s="399"/>
      <c r="N65" s="399"/>
      <c r="O65" s="180"/>
      <c r="P65" s="443">
        <f>J65+E65</f>
        <v>0</v>
      </c>
    </row>
    <row r="66" spans="1:16" s="435" customFormat="1" ht="79.5" customHeight="1" x14ac:dyDescent="0.25">
      <c r="A66" s="285" t="s">
        <v>583</v>
      </c>
      <c r="B66" s="527">
        <v>1184</v>
      </c>
      <c r="C66" s="236" t="s">
        <v>158</v>
      </c>
      <c r="D66" s="528" t="s">
        <v>584</v>
      </c>
      <c r="E66" s="388">
        <f t="shared" si="12"/>
        <v>0</v>
      </c>
      <c r="F66" s="399"/>
      <c r="G66" s="399"/>
      <c r="H66" s="399"/>
      <c r="I66" s="180"/>
      <c r="J66" s="398">
        <v>0</v>
      </c>
      <c r="K66" s="400">
        <v>0</v>
      </c>
      <c r="L66" s="399">
        <v>898225</v>
      </c>
      <c r="M66" s="399"/>
      <c r="N66" s="399"/>
      <c r="O66" s="180">
        <f>-1572300+674075</f>
        <v>-898225</v>
      </c>
      <c r="P66" s="443">
        <f>J66+E66</f>
        <v>0</v>
      </c>
    </row>
    <row r="67" spans="1:16" s="481" customFormat="1" ht="83.25" customHeight="1" x14ac:dyDescent="0.25">
      <c r="A67" s="402" t="s">
        <v>606</v>
      </c>
      <c r="B67" s="403">
        <v>1200</v>
      </c>
      <c r="C67" s="412" t="s">
        <v>158</v>
      </c>
      <c r="D67" s="405" t="s">
        <v>607</v>
      </c>
      <c r="E67" s="388">
        <f t="shared" si="12"/>
        <v>411800</v>
      </c>
      <c r="F67" s="399">
        <v>411800</v>
      </c>
      <c r="G67" s="399">
        <v>337541</v>
      </c>
      <c r="H67" s="399"/>
      <c r="I67" s="180"/>
      <c r="J67" s="483"/>
      <c r="K67" s="399"/>
      <c r="L67" s="399"/>
      <c r="M67" s="399"/>
      <c r="N67" s="399"/>
      <c r="O67" s="400"/>
      <c r="P67" s="479">
        <f>J67+E67</f>
        <v>411800</v>
      </c>
    </row>
    <row r="68" spans="1:16" s="127" customFormat="1" ht="139.5" hidden="1" customHeight="1" x14ac:dyDescent="0.25">
      <c r="A68" s="402"/>
      <c r="B68" s="403"/>
      <c r="C68" s="412"/>
      <c r="D68" s="405"/>
      <c r="E68" s="388"/>
      <c r="F68" s="399"/>
      <c r="G68" s="399"/>
      <c r="H68" s="399"/>
      <c r="I68" s="180"/>
      <c r="J68" s="398"/>
      <c r="K68" s="400"/>
      <c r="L68" s="399"/>
      <c r="M68" s="399"/>
      <c r="N68" s="399"/>
      <c r="O68" s="180"/>
      <c r="P68" s="443"/>
    </row>
    <row r="69" spans="1:16" s="127" customFormat="1" ht="125.25" hidden="1" customHeight="1" x14ac:dyDescent="0.25">
      <c r="A69" s="402"/>
      <c r="B69" s="403"/>
      <c r="C69" s="412"/>
      <c r="D69" s="405"/>
      <c r="E69" s="483"/>
      <c r="F69" s="399"/>
      <c r="G69" s="399"/>
      <c r="H69" s="399"/>
      <c r="I69" s="511"/>
      <c r="J69" s="483"/>
      <c r="K69" s="399"/>
      <c r="L69" s="399"/>
      <c r="M69" s="399"/>
      <c r="N69" s="399"/>
      <c r="O69" s="482"/>
      <c r="P69" s="443"/>
    </row>
    <row r="70" spans="1:16" s="205" customFormat="1" ht="95.25" customHeight="1" x14ac:dyDescent="0.25">
      <c r="A70" s="402" t="s">
        <v>393</v>
      </c>
      <c r="B70" s="472">
        <v>1260</v>
      </c>
      <c r="C70" s="473"/>
      <c r="D70" s="526" t="s">
        <v>395</v>
      </c>
      <c r="E70" s="480"/>
      <c r="F70" s="424"/>
      <c r="G70" s="424"/>
      <c r="H70" s="424"/>
      <c r="I70" s="401"/>
      <c r="J70" s="480">
        <f t="shared" ref="J70:O70" si="13">J71+J72</f>
        <v>-5626062</v>
      </c>
      <c r="K70" s="424">
        <f t="shared" si="13"/>
        <v>-5626062</v>
      </c>
      <c r="L70" s="424">
        <f t="shared" si="13"/>
        <v>0</v>
      </c>
      <c r="M70" s="424">
        <f t="shared" si="13"/>
        <v>0</v>
      </c>
      <c r="N70" s="424">
        <f t="shared" si="13"/>
        <v>0</v>
      </c>
      <c r="O70" s="474">
        <f t="shared" si="13"/>
        <v>-5626062</v>
      </c>
      <c r="P70" s="443">
        <f t="shared" si="11"/>
        <v>-5626062</v>
      </c>
    </row>
    <row r="71" spans="1:16" s="127" customFormat="1" ht="123" customHeight="1" x14ac:dyDescent="0.25">
      <c r="A71" s="402" t="s">
        <v>394</v>
      </c>
      <c r="B71" s="403">
        <v>1261</v>
      </c>
      <c r="C71" s="412" t="s">
        <v>158</v>
      </c>
      <c r="D71" s="405" t="s">
        <v>396</v>
      </c>
      <c r="E71" s="398"/>
      <c r="F71" s="399"/>
      <c r="G71" s="399"/>
      <c r="H71" s="399"/>
      <c r="I71" s="180"/>
      <c r="J71" s="398">
        <f>K71</f>
        <v>-5626062</v>
      </c>
      <c r="K71" s="400">
        <f>O71</f>
        <v>-5626062</v>
      </c>
      <c r="L71" s="399"/>
      <c r="M71" s="399"/>
      <c r="N71" s="399"/>
      <c r="O71" s="180">
        <v>-5626062</v>
      </c>
      <c r="P71" s="443">
        <f>J71+E71</f>
        <v>-5626062</v>
      </c>
    </row>
    <row r="72" spans="1:16" s="127" customFormat="1" ht="57" hidden="1" customHeight="1" x14ac:dyDescent="0.25">
      <c r="A72" s="402" t="s">
        <v>433</v>
      </c>
      <c r="B72" s="403">
        <v>1262</v>
      </c>
      <c r="C72" s="412" t="s">
        <v>158</v>
      </c>
      <c r="D72" s="405" t="s">
        <v>397</v>
      </c>
      <c r="E72" s="398"/>
      <c r="F72" s="399"/>
      <c r="G72" s="399"/>
      <c r="H72" s="399"/>
      <c r="I72" s="180"/>
      <c r="J72" s="398"/>
      <c r="K72" s="400"/>
      <c r="L72" s="399"/>
      <c r="M72" s="399"/>
      <c r="N72" s="399"/>
      <c r="O72" s="180"/>
      <c r="P72" s="443">
        <f t="shared" ref="P72:P75" si="14">J72+E72</f>
        <v>0</v>
      </c>
    </row>
    <row r="73" spans="1:16" s="205" customFormat="1" ht="46.5" hidden="1" customHeight="1" x14ac:dyDescent="0.25">
      <c r="A73" s="402" t="s">
        <v>427</v>
      </c>
      <c r="B73" s="484">
        <v>1270</v>
      </c>
      <c r="C73" s="473" t="s">
        <v>158</v>
      </c>
      <c r="D73" s="526" t="s">
        <v>430</v>
      </c>
      <c r="E73" s="423"/>
      <c r="F73" s="424"/>
      <c r="G73" s="424"/>
      <c r="H73" s="424"/>
      <c r="I73" s="174"/>
      <c r="J73" s="423">
        <f>K73</f>
        <v>0</v>
      </c>
      <c r="K73" s="474">
        <f>O73</f>
        <v>0</v>
      </c>
      <c r="L73" s="424"/>
      <c r="M73" s="424"/>
      <c r="N73" s="424"/>
      <c r="O73" s="174">
        <f>O74</f>
        <v>0</v>
      </c>
      <c r="P73" s="443">
        <f t="shared" si="14"/>
        <v>0</v>
      </c>
    </row>
    <row r="74" spans="1:16" s="127" customFormat="1" ht="113.25" hidden="1" customHeight="1" x14ac:dyDescent="0.25">
      <c r="A74" s="402" t="s">
        <v>428</v>
      </c>
      <c r="B74" s="485">
        <v>1273</v>
      </c>
      <c r="C74" s="412" t="s">
        <v>158</v>
      </c>
      <c r="D74" s="405" t="s">
        <v>431</v>
      </c>
      <c r="E74" s="398"/>
      <c r="F74" s="399"/>
      <c r="G74" s="399"/>
      <c r="H74" s="399"/>
      <c r="I74" s="180"/>
      <c r="J74" s="398">
        <f>K74</f>
        <v>0</v>
      </c>
      <c r="K74" s="400">
        <f>O74</f>
        <v>0</v>
      </c>
      <c r="L74" s="399"/>
      <c r="M74" s="399"/>
      <c r="N74" s="399"/>
      <c r="O74" s="180"/>
      <c r="P74" s="479">
        <f t="shared" si="14"/>
        <v>0</v>
      </c>
    </row>
    <row r="75" spans="1:16" s="127" customFormat="1" ht="86.25" hidden="1" customHeight="1" x14ac:dyDescent="0.25">
      <c r="A75" s="402" t="s">
        <v>429</v>
      </c>
      <c r="B75" s="485">
        <v>1274</v>
      </c>
      <c r="C75" s="412" t="s">
        <v>158</v>
      </c>
      <c r="D75" s="405" t="s">
        <v>432</v>
      </c>
      <c r="E75" s="398"/>
      <c r="F75" s="399"/>
      <c r="G75" s="399"/>
      <c r="H75" s="399"/>
      <c r="I75" s="180"/>
      <c r="J75" s="398">
        <f>K75</f>
        <v>0</v>
      </c>
      <c r="K75" s="400">
        <f>O75</f>
        <v>0</v>
      </c>
      <c r="L75" s="399"/>
      <c r="M75" s="399"/>
      <c r="N75" s="399"/>
      <c r="O75" s="180"/>
      <c r="P75" s="479">
        <f t="shared" si="14"/>
        <v>0</v>
      </c>
    </row>
    <row r="76" spans="1:16" s="205" customFormat="1" ht="102" hidden="1" customHeight="1" x14ac:dyDescent="0.25">
      <c r="A76" s="402" t="s">
        <v>391</v>
      </c>
      <c r="B76" s="403">
        <v>1290</v>
      </c>
      <c r="C76" s="412"/>
      <c r="D76" s="405" t="s">
        <v>392</v>
      </c>
      <c r="E76" s="423">
        <f>E77+E78</f>
        <v>0</v>
      </c>
      <c r="F76" s="424">
        <f>F77+F78</f>
        <v>0</v>
      </c>
      <c r="G76" s="424"/>
      <c r="H76" s="424"/>
      <c r="I76" s="174"/>
      <c r="J76" s="423">
        <f>J77+J78</f>
        <v>0</v>
      </c>
      <c r="K76" s="474">
        <f>K77</f>
        <v>0</v>
      </c>
      <c r="L76" s="424">
        <f>L77+L78</f>
        <v>0</v>
      </c>
      <c r="M76" s="424"/>
      <c r="N76" s="424"/>
      <c r="O76" s="174">
        <f>O77+O78</f>
        <v>0</v>
      </c>
      <c r="P76" s="443">
        <f>E76+J76</f>
        <v>0</v>
      </c>
    </row>
    <row r="77" spans="1:16" s="127" customFormat="1" ht="102" hidden="1" customHeight="1" x14ac:dyDescent="0.25">
      <c r="A77" s="402" t="s">
        <v>288</v>
      </c>
      <c r="B77" s="403">
        <v>1291</v>
      </c>
      <c r="C77" s="412" t="s">
        <v>158</v>
      </c>
      <c r="D77" s="405" t="s">
        <v>290</v>
      </c>
      <c r="E77" s="398">
        <f>F77</f>
        <v>0</v>
      </c>
      <c r="F77" s="399"/>
      <c r="G77" s="399"/>
      <c r="H77" s="399"/>
      <c r="I77" s="180"/>
      <c r="J77" s="398">
        <f>K77</f>
        <v>0</v>
      </c>
      <c r="K77" s="400">
        <f>O77</f>
        <v>0</v>
      </c>
      <c r="L77" s="399"/>
      <c r="M77" s="399"/>
      <c r="N77" s="399"/>
      <c r="O77" s="180"/>
      <c r="P77" s="443">
        <f>SUM(J77+E77)</f>
        <v>0</v>
      </c>
    </row>
    <row r="78" spans="1:16" s="127" customFormat="1" ht="102.75" hidden="1" customHeight="1" x14ac:dyDescent="0.25">
      <c r="A78" s="402" t="s">
        <v>289</v>
      </c>
      <c r="B78" s="403">
        <v>1292</v>
      </c>
      <c r="C78" s="412" t="s">
        <v>158</v>
      </c>
      <c r="D78" s="405" t="s">
        <v>291</v>
      </c>
      <c r="E78" s="398">
        <f>F78</f>
        <v>0</v>
      </c>
      <c r="F78" s="399"/>
      <c r="G78" s="399"/>
      <c r="H78" s="399"/>
      <c r="I78" s="180"/>
      <c r="J78" s="398">
        <v>0</v>
      </c>
      <c r="K78" s="400"/>
      <c r="L78" s="399"/>
      <c r="M78" s="399"/>
      <c r="N78" s="399"/>
      <c r="O78" s="180"/>
      <c r="P78" s="443">
        <f>SUM(J78+E78)</f>
        <v>0</v>
      </c>
    </row>
    <row r="79" spans="1:16" s="127" customFormat="1" ht="39" customHeight="1" x14ac:dyDescent="0.25">
      <c r="A79" s="402" t="s">
        <v>336</v>
      </c>
      <c r="B79" s="403">
        <v>1300</v>
      </c>
      <c r="C79" s="412" t="s">
        <v>158</v>
      </c>
      <c r="D79" s="405" t="s">
        <v>446</v>
      </c>
      <c r="E79" s="398"/>
      <c r="F79" s="399"/>
      <c r="G79" s="399"/>
      <c r="H79" s="399"/>
      <c r="I79" s="180"/>
      <c r="J79" s="398">
        <f>K79</f>
        <v>-495000</v>
      </c>
      <c r="K79" s="400">
        <f>O79</f>
        <v>-495000</v>
      </c>
      <c r="L79" s="399"/>
      <c r="M79" s="399"/>
      <c r="N79" s="399"/>
      <c r="O79" s="180">
        <v>-495000</v>
      </c>
      <c r="P79" s="443">
        <f>E79+J79</f>
        <v>-495000</v>
      </c>
    </row>
    <row r="80" spans="1:16" s="127" customFormat="1" ht="70.5" hidden="1" customHeight="1" x14ac:dyDescent="0.25">
      <c r="A80" s="402" t="s">
        <v>333</v>
      </c>
      <c r="B80" s="403">
        <v>1403</v>
      </c>
      <c r="C80" s="412" t="s">
        <v>158</v>
      </c>
      <c r="D80" s="405" t="s">
        <v>334</v>
      </c>
      <c r="E80" s="398">
        <f>F80</f>
        <v>0</v>
      </c>
      <c r="F80" s="399"/>
      <c r="G80" s="399"/>
      <c r="H80" s="399"/>
      <c r="I80" s="180"/>
      <c r="J80" s="398">
        <f>K80+L80</f>
        <v>0</v>
      </c>
      <c r="K80" s="400"/>
      <c r="L80" s="399"/>
      <c r="M80" s="399"/>
      <c r="N80" s="399"/>
      <c r="O80" s="180"/>
      <c r="P80" s="443">
        <f>E80+J80</f>
        <v>0</v>
      </c>
    </row>
    <row r="81" spans="1:17" s="127" customFormat="1" ht="57" hidden="1" customHeight="1" x14ac:dyDescent="0.25">
      <c r="A81" s="402" t="s">
        <v>390</v>
      </c>
      <c r="B81" s="403">
        <v>1600</v>
      </c>
      <c r="C81" s="412" t="s">
        <v>158</v>
      </c>
      <c r="D81" s="405" t="s">
        <v>389</v>
      </c>
      <c r="E81" s="398">
        <f>F81</f>
        <v>0</v>
      </c>
      <c r="F81" s="399"/>
      <c r="G81" s="399"/>
      <c r="H81" s="399"/>
      <c r="I81" s="180"/>
      <c r="J81" s="398"/>
      <c r="K81" s="400"/>
      <c r="L81" s="399"/>
      <c r="M81" s="399"/>
      <c r="N81" s="399"/>
      <c r="O81" s="180"/>
      <c r="P81" s="443">
        <f>E81+J81</f>
        <v>0</v>
      </c>
    </row>
    <row r="82" spans="1:17" s="127" customFormat="1" ht="57" hidden="1" customHeight="1" x14ac:dyDescent="0.25">
      <c r="A82" s="402" t="s">
        <v>455</v>
      </c>
      <c r="B82" s="403">
        <v>1702</v>
      </c>
      <c r="C82" s="412" t="s">
        <v>158</v>
      </c>
      <c r="D82" s="405" t="s">
        <v>456</v>
      </c>
      <c r="E82" s="398">
        <f>F82</f>
        <v>0</v>
      </c>
      <c r="F82" s="399"/>
      <c r="G82" s="399"/>
      <c r="H82" s="399"/>
      <c r="I82" s="180"/>
      <c r="J82" s="398"/>
      <c r="K82" s="400"/>
      <c r="L82" s="399"/>
      <c r="M82" s="399"/>
      <c r="N82" s="399"/>
      <c r="O82" s="180"/>
      <c r="P82" s="443">
        <f>E82+J82</f>
        <v>0</v>
      </c>
    </row>
    <row r="83" spans="1:17" s="127" customFormat="1" ht="34.5" customHeight="1" thickBot="1" x14ac:dyDescent="0.3">
      <c r="A83" s="402" t="s">
        <v>167</v>
      </c>
      <c r="B83" s="403">
        <v>2010</v>
      </c>
      <c r="C83" s="412" t="s">
        <v>165</v>
      </c>
      <c r="D83" s="405" t="s">
        <v>401</v>
      </c>
      <c r="E83" s="398">
        <f t="shared" ref="E83:E86" si="15">F83</f>
        <v>6001062</v>
      </c>
      <c r="F83" s="399">
        <f>5875844+125218</f>
        <v>6001062</v>
      </c>
      <c r="G83" s="399"/>
      <c r="H83" s="399"/>
      <c r="I83" s="180"/>
      <c r="J83" s="398">
        <f>K83</f>
        <v>0</v>
      </c>
      <c r="K83" s="400">
        <f>O83</f>
        <v>0</v>
      </c>
      <c r="L83" s="399"/>
      <c r="M83" s="399"/>
      <c r="N83" s="399"/>
      <c r="O83" s="180"/>
      <c r="P83" s="443">
        <f t="shared" si="11"/>
        <v>6001062</v>
      </c>
    </row>
    <row r="84" spans="1:17" s="127" customFormat="1" ht="27.75" hidden="1" customHeight="1" x14ac:dyDescent="0.25">
      <c r="A84" s="402" t="s">
        <v>170</v>
      </c>
      <c r="B84" s="403">
        <v>2100</v>
      </c>
      <c r="C84" s="412" t="s">
        <v>168</v>
      </c>
      <c r="D84" s="405" t="s">
        <v>404</v>
      </c>
      <c r="E84" s="398">
        <f t="shared" si="15"/>
        <v>0</v>
      </c>
      <c r="F84" s="399"/>
      <c r="G84" s="399"/>
      <c r="H84" s="399"/>
      <c r="I84" s="180"/>
      <c r="J84" s="398"/>
      <c r="K84" s="400"/>
      <c r="L84" s="399"/>
      <c r="M84" s="399"/>
      <c r="N84" s="399"/>
      <c r="O84" s="180"/>
      <c r="P84" s="443">
        <f t="shared" si="11"/>
        <v>0</v>
      </c>
      <c r="Q84" s="392"/>
    </row>
    <row r="85" spans="1:17" s="127" customFormat="1" ht="49.5" hidden="1" customHeight="1" x14ac:dyDescent="0.25">
      <c r="A85" s="402" t="s">
        <v>173</v>
      </c>
      <c r="B85" s="403">
        <v>2111</v>
      </c>
      <c r="C85" s="412" t="s">
        <v>402</v>
      </c>
      <c r="D85" s="405" t="s">
        <v>172</v>
      </c>
      <c r="E85" s="398">
        <f t="shared" si="15"/>
        <v>0</v>
      </c>
      <c r="F85" s="399"/>
      <c r="G85" s="399"/>
      <c r="H85" s="399"/>
      <c r="I85" s="180"/>
      <c r="J85" s="398">
        <f>K85</f>
        <v>0</v>
      </c>
      <c r="K85" s="400">
        <f>O85</f>
        <v>0</v>
      </c>
      <c r="L85" s="399"/>
      <c r="M85" s="399"/>
      <c r="N85" s="399"/>
      <c r="O85" s="180"/>
      <c r="P85" s="443">
        <f t="shared" si="11"/>
        <v>0</v>
      </c>
    </row>
    <row r="86" spans="1:17" s="127" customFormat="1" ht="49.5" hidden="1" customHeight="1" x14ac:dyDescent="0.25">
      <c r="A86" s="402" t="s">
        <v>293</v>
      </c>
      <c r="B86" s="403">
        <v>3133</v>
      </c>
      <c r="C86" s="412" t="s">
        <v>174</v>
      </c>
      <c r="D86" s="405" t="s">
        <v>454</v>
      </c>
      <c r="E86" s="398">
        <f t="shared" si="15"/>
        <v>0</v>
      </c>
      <c r="F86" s="486"/>
      <c r="G86" s="486"/>
      <c r="H86" s="486"/>
      <c r="I86" s="487"/>
      <c r="J86" s="398"/>
      <c r="K86" s="400"/>
      <c r="L86" s="399"/>
      <c r="M86" s="399"/>
      <c r="N86" s="399"/>
      <c r="O86" s="180"/>
      <c r="P86" s="443">
        <f t="shared" si="11"/>
        <v>0</v>
      </c>
    </row>
    <row r="87" spans="1:17" s="127" customFormat="1" ht="30" hidden="1" customHeight="1" x14ac:dyDescent="0.25">
      <c r="A87" s="402" t="s">
        <v>452</v>
      </c>
      <c r="B87" s="403">
        <v>4030</v>
      </c>
      <c r="C87" s="412" t="s">
        <v>164</v>
      </c>
      <c r="D87" s="405" t="s">
        <v>453</v>
      </c>
      <c r="E87" s="451">
        <f>F87</f>
        <v>0</v>
      </c>
      <c r="F87" s="486"/>
      <c r="G87" s="486"/>
      <c r="H87" s="486"/>
      <c r="I87" s="487"/>
      <c r="J87" s="398">
        <f>K87+L87</f>
        <v>0</v>
      </c>
      <c r="K87" s="400">
        <f>O87</f>
        <v>0</v>
      </c>
      <c r="L87" s="399"/>
      <c r="M87" s="399"/>
      <c r="N87" s="399"/>
      <c r="O87" s="180"/>
      <c r="P87" s="443">
        <f t="shared" si="11"/>
        <v>0</v>
      </c>
    </row>
    <row r="88" spans="1:17" s="127" customFormat="1" ht="31.5" hidden="1" customHeight="1" x14ac:dyDescent="0.25">
      <c r="A88" s="402" t="s">
        <v>162</v>
      </c>
      <c r="B88" s="403" t="s">
        <v>163</v>
      </c>
      <c r="C88" s="412" t="s">
        <v>164</v>
      </c>
      <c r="D88" s="405" t="s">
        <v>398</v>
      </c>
      <c r="E88" s="451">
        <f>F88</f>
        <v>0</v>
      </c>
      <c r="F88" s="486"/>
      <c r="G88" s="486"/>
      <c r="H88" s="486"/>
      <c r="I88" s="487"/>
      <c r="J88" s="398">
        <f>K88+L88</f>
        <v>0</v>
      </c>
      <c r="K88" s="400">
        <f>O88</f>
        <v>0</v>
      </c>
      <c r="L88" s="399"/>
      <c r="M88" s="399"/>
      <c r="N88" s="399"/>
      <c r="O88" s="180"/>
      <c r="P88" s="443">
        <f t="shared" si="11"/>
        <v>0</v>
      </c>
    </row>
    <row r="89" spans="1:17" s="127" customFormat="1" ht="39" hidden="1" customHeight="1" x14ac:dyDescent="0.25">
      <c r="A89" s="402" t="s">
        <v>159</v>
      </c>
      <c r="B89" s="403" t="s">
        <v>75</v>
      </c>
      <c r="C89" s="412" t="s">
        <v>50</v>
      </c>
      <c r="D89" s="405" t="s">
        <v>403</v>
      </c>
      <c r="E89" s="398">
        <f>F89</f>
        <v>0</v>
      </c>
      <c r="F89" s="399"/>
      <c r="G89" s="399"/>
      <c r="H89" s="399"/>
      <c r="I89" s="180"/>
      <c r="J89" s="398"/>
      <c r="K89" s="400"/>
      <c r="L89" s="399"/>
      <c r="M89" s="399"/>
      <c r="N89" s="399"/>
      <c r="O89" s="180"/>
      <c r="P89" s="443">
        <f t="shared" si="11"/>
        <v>0</v>
      </c>
    </row>
    <row r="90" spans="1:17" s="127" customFormat="1" ht="37.5" hidden="1" customHeight="1" x14ac:dyDescent="0.25">
      <c r="A90" s="402" t="s">
        <v>181</v>
      </c>
      <c r="B90" s="403">
        <v>5031</v>
      </c>
      <c r="C90" s="412" t="s">
        <v>52</v>
      </c>
      <c r="D90" s="478" t="s">
        <v>177</v>
      </c>
      <c r="E90" s="400">
        <f>F90</f>
        <v>0</v>
      </c>
      <c r="F90" s="399"/>
      <c r="G90" s="399"/>
      <c r="H90" s="486"/>
      <c r="I90" s="487"/>
      <c r="J90" s="398"/>
      <c r="K90" s="400"/>
      <c r="L90" s="399"/>
      <c r="M90" s="399"/>
      <c r="N90" s="399"/>
      <c r="O90" s="180"/>
      <c r="P90" s="443">
        <f t="shared" si="11"/>
        <v>0</v>
      </c>
    </row>
    <row r="91" spans="1:17" s="127" customFormat="1" ht="54.75" hidden="1" customHeight="1" x14ac:dyDescent="0.25">
      <c r="A91" s="402" t="s">
        <v>161</v>
      </c>
      <c r="B91" s="403">
        <v>5062</v>
      </c>
      <c r="C91" s="412" t="s">
        <v>52</v>
      </c>
      <c r="D91" s="405" t="s">
        <v>121</v>
      </c>
      <c r="E91" s="451">
        <f t="shared" ref="E91:E96" si="16">F91</f>
        <v>0</v>
      </c>
      <c r="F91" s="486"/>
      <c r="G91" s="486"/>
      <c r="H91" s="486"/>
      <c r="I91" s="487"/>
      <c r="J91" s="398"/>
      <c r="K91" s="400"/>
      <c r="L91" s="399"/>
      <c r="M91" s="399"/>
      <c r="N91" s="399"/>
      <c r="O91" s="180"/>
      <c r="P91" s="443">
        <f t="shared" si="11"/>
        <v>0</v>
      </c>
    </row>
    <row r="92" spans="1:17" s="205" customFormat="1" ht="47.25" hidden="1" customHeight="1" x14ac:dyDescent="0.25">
      <c r="A92" s="402" t="s">
        <v>424</v>
      </c>
      <c r="B92" s="403" t="s">
        <v>425</v>
      </c>
      <c r="C92" s="412" t="s">
        <v>52</v>
      </c>
      <c r="D92" s="478" t="s">
        <v>426</v>
      </c>
      <c r="E92" s="483">
        <f>F92</f>
        <v>0</v>
      </c>
      <c r="F92" s="399"/>
      <c r="G92" s="399"/>
      <c r="H92" s="424"/>
      <c r="I92" s="174"/>
      <c r="J92" s="423"/>
      <c r="K92" s="474"/>
      <c r="L92" s="424"/>
      <c r="M92" s="424"/>
      <c r="N92" s="424"/>
      <c r="O92" s="174"/>
      <c r="P92" s="443">
        <f t="shared" si="11"/>
        <v>0</v>
      </c>
    </row>
    <row r="93" spans="1:17" s="205" customFormat="1" ht="35.25" hidden="1" customHeight="1" x14ac:dyDescent="0.25">
      <c r="A93" s="402" t="s">
        <v>179</v>
      </c>
      <c r="B93" s="403">
        <v>5011</v>
      </c>
      <c r="C93" s="412" t="s">
        <v>52</v>
      </c>
      <c r="D93" s="478" t="s">
        <v>175</v>
      </c>
      <c r="E93" s="433">
        <f t="shared" si="16"/>
        <v>0</v>
      </c>
      <c r="F93" s="432"/>
      <c r="G93" s="488"/>
      <c r="H93" s="488"/>
      <c r="I93" s="489"/>
      <c r="J93" s="490"/>
      <c r="K93" s="491"/>
      <c r="L93" s="488"/>
      <c r="M93" s="488"/>
      <c r="N93" s="488"/>
      <c r="O93" s="489"/>
      <c r="P93" s="492">
        <f t="shared" si="11"/>
        <v>0</v>
      </c>
      <c r="Q93" s="425"/>
    </row>
    <row r="94" spans="1:17" s="205" customFormat="1" ht="32.25" hidden="1" customHeight="1" x14ac:dyDescent="0.25">
      <c r="A94" s="402" t="s">
        <v>180</v>
      </c>
      <c r="B94" s="403">
        <v>5012</v>
      </c>
      <c r="C94" s="412" t="s">
        <v>52</v>
      </c>
      <c r="D94" s="478" t="s">
        <v>176</v>
      </c>
      <c r="E94" s="433">
        <f t="shared" si="16"/>
        <v>0</v>
      </c>
      <c r="F94" s="432"/>
      <c r="G94" s="488"/>
      <c r="H94" s="488"/>
      <c r="I94" s="489"/>
      <c r="J94" s="490"/>
      <c r="K94" s="491"/>
      <c r="L94" s="488"/>
      <c r="M94" s="488"/>
      <c r="N94" s="488"/>
      <c r="O94" s="489"/>
      <c r="P94" s="492">
        <f t="shared" si="11"/>
        <v>0</v>
      </c>
    </row>
    <row r="95" spans="1:17" s="205" customFormat="1" ht="34.5" hidden="1" customHeight="1" x14ac:dyDescent="0.25">
      <c r="A95" s="402"/>
      <c r="B95" s="403"/>
      <c r="C95" s="412"/>
      <c r="D95" s="478"/>
      <c r="E95" s="400"/>
      <c r="F95" s="399"/>
      <c r="G95" s="399"/>
      <c r="H95" s="399"/>
      <c r="I95" s="180"/>
      <c r="J95" s="398">
        <f>K95+L95</f>
        <v>0</v>
      </c>
      <c r="K95" s="400"/>
      <c r="L95" s="399"/>
      <c r="M95" s="399"/>
      <c r="N95" s="399"/>
      <c r="O95" s="180"/>
      <c r="P95" s="443">
        <f>E95+J95</f>
        <v>0</v>
      </c>
    </row>
    <row r="96" spans="1:17" s="127" customFormat="1" ht="48.75" hidden="1" customHeight="1" thickBot="1" x14ac:dyDescent="0.3">
      <c r="A96" s="402" t="s">
        <v>182</v>
      </c>
      <c r="B96" s="493">
        <v>5053</v>
      </c>
      <c r="C96" s="494" t="s">
        <v>52</v>
      </c>
      <c r="D96" s="495" t="s">
        <v>335</v>
      </c>
      <c r="E96" s="452">
        <f t="shared" si="16"/>
        <v>0</v>
      </c>
      <c r="F96" s="486"/>
      <c r="G96" s="486"/>
      <c r="H96" s="496"/>
      <c r="I96" s="497"/>
      <c r="J96" s="498"/>
      <c r="K96" s="499"/>
      <c r="L96" s="496"/>
      <c r="M96" s="496"/>
      <c r="N96" s="496"/>
      <c r="O96" s="497"/>
      <c r="P96" s="454">
        <f t="shared" si="11"/>
        <v>0</v>
      </c>
    </row>
    <row r="97" spans="1:18" s="127" customFormat="1" ht="49.5" customHeight="1" thickBot="1" x14ac:dyDescent="0.3">
      <c r="A97" s="500">
        <v>1600000</v>
      </c>
      <c r="B97" s="501"/>
      <c r="C97" s="502"/>
      <c r="D97" s="503" t="s">
        <v>462</v>
      </c>
      <c r="E97" s="459">
        <f>E98</f>
        <v>0</v>
      </c>
      <c r="F97" s="464">
        <f t="shared" ref="F97:O98" si="17">F98</f>
        <v>0</v>
      </c>
      <c r="G97" s="464">
        <f t="shared" si="17"/>
        <v>0</v>
      </c>
      <c r="H97" s="464">
        <f t="shared" si="17"/>
        <v>0</v>
      </c>
      <c r="I97" s="465">
        <f t="shared" si="17"/>
        <v>0</v>
      </c>
      <c r="J97" s="600">
        <f t="shared" si="17"/>
        <v>-1732000</v>
      </c>
      <c r="K97" s="601">
        <f t="shared" si="17"/>
        <v>-1732000</v>
      </c>
      <c r="L97" s="601">
        <f t="shared" si="17"/>
        <v>0</v>
      </c>
      <c r="M97" s="601">
        <f t="shared" si="17"/>
        <v>0</v>
      </c>
      <c r="N97" s="601">
        <f t="shared" si="17"/>
        <v>0</v>
      </c>
      <c r="O97" s="602">
        <f t="shared" si="17"/>
        <v>-1732000</v>
      </c>
      <c r="P97" s="462">
        <f>E97+J97</f>
        <v>-1732000</v>
      </c>
    </row>
    <row r="98" spans="1:18" s="127" customFormat="1" ht="48.75" customHeight="1" thickBot="1" x14ac:dyDescent="0.3">
      <c r="A98" s="500">
        <v>1610000</v>
      </c>
      <c r="B98" s="501"/>
      <c r="C98" s="502"/>
      <c r="D98" s="503" t="s">
        <v>462</v>
      </c>
      <c r="E98" s="459">
        <f>E99</f>
        <v>0</v>
      </c>
      <c r="F98" s="464">
        <f>F99</f>
        <v>0</v>
      </c>
      <c r="G98" s="464">
        <f>G99</f>
        <v>0</v>
      </c>
      <c r="H98" s="464">
        <f t="shared" si="17"/>
        <v>0</v>
      </c>
      <c r="I98" s="599">
        <f t="shared" si="17"/>
        <v>0</v>
      </c>
      <c r="J98" s="459">
        <f t="shared" si="17"/>
        <v>-1732000</v>
      </c>
      <c r="K98" s="464">
        <f t="shared" si="17"/>
        <v>-1732000</v>
      </c>
      <c r="L98" s="464">
        <f t="shared" si="17"/>
        <v>0</v>
      </c>
      <c r="M98" s="464">
        <f t="shared" si="17"/>
        <v>0</v>
      </c>
      <c r="N98" s="464">
        <f t="shared" si="17"/>
        <v>0</v>
      </c>
      <c r="O98" s="465">
        <f t="shared" si="17"/>
        <v>-1732000</v>
      </c>
      <c r="P98" s="461">
        <f>E98+J98</f>
        <v>-1732000</v>
      </c>
    </row>
    <row r="99" spans="1:18" s="127" customFormat="1" ht="42.75" customHeight="1" thickBot="1" x14ac:dyDescent="0.3">
      <c r="A99" s="632">
        <v>1617350</v>
      </c>
      <c r="B99" s="633">
        <v>7350</v>
      </c>
      <c r="C99" s="634" t="s">
        <v>82</v>
      </c>
      <c r="D99" s="636" t="s">
        <v>81</v>
      </c>
      <c r="E99" s="638"/>
      <c r="F99" s="639"/>
      <c r="G99" s="639"/>
      <c r="H99" s="639"/>
      <c r="I99" s="640"/>
      <c r="J99" s="637">
        <f>K99</f>
        <v>-1732000</v>
      </c>
      <c r="K99" s="635">
        <f>O99</f>
        <v>-1732000</v>
      </c>
      <c r="L99" s="635"/>
      <c r="M99" s="635"/>
      <c r="N99" s="635"/>
      <c r="O99" s="641">
        <v>-1732000</v>
      </c>
      <c r="P99" s="642">
        <f>E99+J99</f>
        <v>-1732000</v>
      </c>
    </row>
    <row r="100" spans="1:18" s="127" customFormat="1" ht="20.25" hidden="1" customHeight="1" thickBot="1" x14ac:dyDescent="0.3">
      <c r="A100" s="500">
        <v>3700000</v>
      </c>
      <c r="B100" s="626"/>
      <c r="C100" s="627"/>
      <c r="D100" s="628" t="s">
        <v>184</v>
      </c>
      <c r="E100" s="629">
        <f>E101</f>
        <v>0</v>
      </c>
      <c r="F100" s="630">
        <f t="shared" ref="F100:P100" si="18">F101</f>
        <v>0</v>
      </c>
      <c r="G100" s="630">
        <f t="shared" si="18"/>
        <v>0</v>
      </c>
      <c r="H100" s="630">
        <f t="shared" si="18"/>
        <v>0</v>
      </c>
      <c r="I100" s="631">
        <f t="shared" si="18"/>
        <v>0</v>
      </c>
      <c r="J100" s="629">
        <f t="shared" si="18"/>
        <v>0</v>
      </c>
      <c r="K100" s="630">
        <f t="shared" si="18"/>
        <v>0</v>
      </c>
      <c r="L100" s="630">
        <f t="shared" si="18"/>
        <v>0</v>
      </c>
      <c r="M100" s="630">
        <f t="shared" si="18"/>
        <v>0</v>
      </c>
      <c r="N100" s="630">
        <f t="shared" si="18"/>
        <v>0</v>
      </c>
      <c r="O100" s="631">
        <f t="shared" si="18"/>
        <v>0</v>
      </c>
      <c r="P100" s="462">
        <f t="shared" si="18"/>
        <v>0</v>
      </c>
    </row>
    <row r="101" spans="1:18" s="127" customFormat="1" ht="20.25" hidden="1" customHeight="1" thickBot="1" x14ac:dyDescent="0.3">
      <c r="A101" s="500">
        <v>3710000</v>
      </c>
      <c r="B101" s="501"/>
      <c r="C101" s="502"/>
      <c r="D101" s="503" t="s">
        <v>184</v>
      </c>
      <c r="E101" s="459">
        <f>E102+E103+E104</f>
        <v>0</v>
      </c>
      <c r="F101" s="464">
        <f t="shared" ref="F101:I101" si="19">F102+F103+F104</f>
        <v>0</v>
      </c>
      <c r="G101" s="464">
        <f t="shared" si="19"/>
        <v>0</v>
      </c>
      <c r="H101" s="464">
        <f t="shared" si="19"/>
        <v>0</v>
      </c>
      <c r="I101" s="465">
        <f t="shared" si="19"/>
        <v>0</v>
      </c>
      <c r="J101" s="459">
        <f t="shared" ref="J101" si="20">J102+J103+J104</f>
        <v>0</v>
      </c>
      <c r="K101" s="464">
        <f t="shared" ref="K101" si="21">K102+K103+K104</f>
        <v>0</v>
      </c>
      <c r="L101" s="464">
        <f t="shared" ref="L101" si="22">L102+L103+L104</f>
        <v>0</v>
      </c>
      <c r="M101" s="464">
        <f t="shared" ref="M101" si="23">M102+M103+M104</f>
        <v>0</v>
      </c>
      <c r="N101" s="464">
        <f t="shared" ref="N101" si="24">N102+N103+N104</f>
        <v>0</v>
      </c>
      <c r="O101" s="465">
        <f t="shared" ref="O101" si="25">O102+O103+O104</f>
        <v>0</v>
      </c>
      <c r="P101" s="462">
        <f>P104+P102+P103</f>
        <v>0</v>
      </c>
    </row>
    <row r="102" spans="1:18" s="127" customFormat="1" ht="45.75" hidden="1" customHeight="1" x14ac:dyDescent="0.25">
      <c r="A102" s="504">
        <v>3710160</v>
      </c>
      <c r="B102" s="505" t="s">
        <v>185</v>
      </c>
      <c r="C102" s="506" t="s">
        <v>46</v>
      </c>
      <c r="D102" s="507" t="s">
        <v>341</v>
      </c>
      <c r="E102" s="388">
        <f>F102</f>
        <v>0</v>
      </c>
      <c r="F102" s="390"/>
      <c r="G102" s="389"/>
      <c r="H102" s="390"/>
      <c r="I102" s="470"/>
      <c r="J102" s="388">
        <f>K102</f>
        <v>0</v>
      </c>
      <c r="K102" s="390">
        <f>O102</f>
        <v>0</v>
      </c>
      <c r="L102" s="390"/>
      <c r="M102" s="390"/>
      <c r="N102" s="390"/>
      <c r="O102" s="470"/>
      <c r="P102" s="471">
        <f>E102+J102</f>
        <v>0</v>
      </c>
    </row>
    <row r="103" spans="1:18" s="127" customFormat="1" ht="15.75" hidden="1" x14ac:dyDescent="0.25">
      <c r="A103" s="508">
        <v>3718710</v>
      </c>
      <c r="B103" s="509">
        <v>8710</v>
      </c>
      <c r="C103" s="510" t="s">
        <v>55</v>
      </c>
      <c r="D103" s="507" t="s">
        <v>339</v>
      </c>
      <c r="E103" s="451">
        <f>F103</f>
        <v>0</v>
      </c>
      <c r="F103" s="452"/>
      <c r="G103" s="486"/>
      <c r="H103" s="452"/>
      <c r="I103" s="453"/>
      <c r="J103" s="398"/>
      <c r="K103" s="400"/>
      <c r="L103" s="400"/>
      <c r="M103" s="400"/>
      <c r="N103" s="400"/>
      <c r="O103" s="511"/>
      <c r="P103" s="443">
        <f>E103+J103</f>
        <v>0</v>
      </c>
    </row>
    <row r="104" spans="1:18" s="127" customFormat="1" ht="16.5" hidden="1" thickBot="1" x14ac:dyDescent="0.3">
      <c r="A104" s="508">
        <v>3719110</v>
      </c>
      <c r="B104" s="509">
        <v>9110</v>
      </c>
      <c r="C104" s="510" t="s">
        <v>68</v>
      </c>
      <c r="D104" s="512" t="s">
        <v>340</v>
      </c>
      <c r="E104" s="513">
        <f>F104</f>
        <v>0</v>
      </c>
      <c r="F104" s="514"/>
      <c r="G104" s="514"/>
      <c r="H104" s="514"/>
      <c r="I104" s="515"/>
      <c r="J104" s="516"/>
      <c r="K104" s="517"/>
      <c r="L104" s="518"/>
      <c r="M104" s="518"/>
      <c r="N104" s="518"/>
      <c r="O104" s="182"/>
      <c r="P104" s="519">
        <f>E104+J104</f>
        <v>0</v>
      </c>
    </row>
    <row r="105" spans="1:18" s="127" customFormat="1" ht="16.5" thickBot="1" x14ac:dyDescent="0.3">
      <c r="A105" s="520"/>
      <c r="B105" s="521"/>
      <c r="C105" s="522"/>
      <c r="D105" s="523" t="s">
        <v>129</v>
      </c>
      <c r="E105" s="459">
        <f>E15+E51+E100+E97</f>
        <v>9792427</v>
      </c>
      <c r="F105" s="460">
        <f>F15+F51+F100+F97</f>
        <v>9264327</v>
      </c>
      <c r="G105" s="464">
        <f>G15+G51+G100</f>
        <v>872091</v>
      </c>
      <c r="H105" s="460">
        <f>H15+H51+H100+H97</f>
        <v>100000</v>
      </c>
      <c r="I105" s="461">
        <f>I15+I51+I100</f>
        <v>463600</v>
      </c>
      <c r="J105" s="459">
        <f>J15+J51+J100+J97</f>
        <v>-7853062</v>
      </c>
      <c r="K105" s="460">
        <f>K15+K51+K100+K97</f>
        <v>-7853062</v>
      </c>
      <c r="L105" s="460">
        <f>L15+L51+L100</f>
        <v>898225</v>
      </c>
      <c r="M105" s="460">
        <f>M15+M51+M100</f>
        <v>0</v>
      </c>
      <c r="N105" s="460">
        <f>N15+N51+N100</f>
        <v>0</v>
      </c>
      <c r="O105" s="524">
        <f>O15+O51+O100+O97</f>
        <v>-9649512</v>
      </c>
      <c r="P105" s="462">
        <f>P15+P51+P100+P97</f>
        <v>1939365</v>
      </c>
      <c r="Q105" s="392"/>
      <c r="R105" s="392"/>
    </row>
    <row r="106" spans="1:18" ht="9.75" customHeight="1" x14ac:dyDescent="0.25">
      <c r="E106" s="237"/>
      <c r="F106" s="237"/>
      <c r="G106" s="237"/>
      <c r="H106" s="237"/>
      <c r="I106" s="237"/>
      <c r="J106" s="237"/>
      <c r="K106" s="237"/>
      <c r="L106" s="237"/>
      <c r="M106" s="237"/>
      <c r="N106" s="237"/>
      <c r="O106" s="237"/>
      <c r="P106" s="237"/>
    </row>
    <row r="107" spans="1:18" s="26" customFormat="1" ht="27" customHeight="1" x14ac:dyDescent="0.3">
      <c r="B107" s="26" t="s">
        <v>412</v>
      </c>
      <c r="D107" s="126"/>
      <c r="H107" s="345"/>
      <c r="I107" s="650" t="s">
        <v>413</v>
      </c>
      <c r="J107" s="650"/>
      <c r="K107" s="650"/>
      <c r="L107" s="345"/>
      <c r="M107" s="345"/>
      <c r="N107" s="345"/>
      <c r="O107" s="345"/>
      <c r="P107" s="345"/>
    </row>
    <row r="108" spans="1:18" ht="12" customHeight="1" x14ac:dyDescent="0.25">
      <c r="E108" s="232"/>
      <c r="F108" s="232"/>
      <c r="G108" s="232"/>
      <c r="H108" s="232"/>
      <c r="I108" s="232"/>
      <c r="J108" s="232"/>
      <c r="K108" s="232"/>
      <c r="L108" s="232"/>
      <c r="M108" s="232"/>
      <c r="N108" s="232"/>
      <c r="O108" s="232"/>
      <c r="P108" s="232"/>
    </row>
    <row r="109" spans="1:18" ht="16.5" hidden="1" customHeight="1" x14ac:dyDescent="0.25">
      <c r="F109" s="238"/>
      <c r="J109" s="232"/>
      <c r="L109" s="232"/>
      <c r="O109" s="237"/>
      <c r="P109" s="238">
        <f>додаток_1!D121-додаток_3!P105</f>
        <v>-575961</v>
      </c>
    </row>
    <row r="110" spans="1:18" x14ac:dyDescent="0.25">
      <c r="F110" s="238"/>
      <c r="H110" s="238"/>
    </row>
  </sheetData>
  <mergeCells count="28">
    <mergeCell ref="I107:K107"/>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7" orientation="landscape" r:id="rId1"/>
  <headerFooter alignWithMargins="0"/>
  <rowBreaks count="1" manualBreakCount="1">
    <brk id="5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8"/>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61" t="s">
        <v>296</v>
      </c>
      <c r="E1" s="761"/>
    </row>
    <row r="2" spans="1:6" ht="22.5" customHeight="1" x14ac:dyDescent="0.25">
      <c r="C2" s="230"/>
      <c r="D2" s="764" t="str">
        <f>додаток_1!D2</f>
        <v xml:space="preserve"> до рішення Здолбунівської міської ради</v>
      </c>
      <c r="E2" s="764"/>
      <c r="F2" s="764"/>
    </row>
    <row r="3" spans="1:6" ht="33.75" customHeight="1" x14ac:dyDescent="0.25">
      <c r="B3" s="161"/>
      <c r="C3" s="230"/>
      <c r="D3" s="765" t="str">
        <f>додаток_1!D3</f>
        <v>"Про зміни до бюджету Здолбунівської міської територіальної громади на 2026 рік"</v>
      </c>
      <c r="E3" s="765"/>
      <c r="F3" s="765"/>
    </row>
    <row r="4" spans="1:6" ht="19.5" customHeight="1" x14ac:dyDescent="0.25">
      <c r="C4" s="127"/>
      <c r="D4" s="761" t="str">
        <f>додаток_1!D4</f>
        <v>від 25 березня 2026 року № 3229</v>
      </c>
      <c r="E4" s="761"/>
    </row>
    <row r="5" spans="1:6" ht="9" customHeight="1" x14ac:dyDescent="0.25">
      <c r="D5" s="127"/>
      <c r="E5" s="127"/>
    </row>
    <row r="6" spans="1:6" ht="18.75" x14ac:dyDescent="0.3">
      <c r="A6" s="762" t="s">
        <v>421</v>
      </c>
      <c r="B6" s="762"/>
      <c r="C6" s="762"/>
      <c r="D6" s="762"/>
      <c r="E6" s="762"/>
    </row>
    <row r="7" spans="1:6" ht="18.75" x14ac:dyDescent="0.3">
      <c r="A7" s="762" t="s">
        <v>475</v>
      </c>
      <c r="B7" s="762"/>
      <c r="C7" s="762"/>
      <c r="D7" s="762"/>
      <c r="E7" s="762"/>
    </row>
    <row r="8" spans="1:6" s="35" customFormat="1" x14ac:dyDescent="0.2">
      <c r="A8" s="666">
        <v>1755900000</v>
      </c>
      <c r="B8" s="666"/>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2" t="s">
        <v>19</v>
      </c>
    </row>
    <row r="13" spans="1:6" ht="85.5" customHeight="1" thickBot="1" x14ac:dyDescent="0.25">
      <c r="A13" s="163" t="s">
        <v>220</v>
      </c>
      <c r="B13" s="744" t="s">
        <v>221</v>
      </c>
      <c r="C13" s="763"/>
      <c r="D13" s="745"/>
      <c r="E13" s="164" t="s">
        <v>106</v>
      </c>
    </row>
    <row r="14" spans="1:6" ht="13.5" thickBot="1" x14ac:dyDescent="0.25">
      <c r="A14" s="165">
        <v>1</v>
      </c>
      <c r="B14" s="746">
        <v>2</v>
      </c>
      <c r="C14" s="753"/>
      <c r="D14" s="747"/>
      <c r="E14" s="166">
        <v>3</v>
      </c>
    </row>
    <row r="15" spans="1:6" ht="19.5" customHeight="1" x14ac:dyDescent="0.2">
      <c r="A15" s="754" t="s">
        <v>191</v>
      </c>
      <c r="B15" s="755"/>
      <c r="C15" s="755"/>
      <c r="D15" s="755"/>
      <c r="E15" s="756"/>
    </row>
    <row r="16" spans="1:6" ht="19.5" customHeight="1" x14ac:dyDescent="0.2">
      <c r="A16" s="167">
        <v>9900000000</v>
      </c>
      <c r="B16" s="737" t="s">
        <v>215</v>
      </c>
      <c r="C16" s="738"/>
      <c r="D16" s="739"/>
      <c r="E16" s="168">
        <f>E17+E19+E21+E20+E18</f>
        <v>411800</v>
      </c>
    </row>
    <row r="17" spans="1:5" ht="35.25" hidden="1" customHeight="1" x14ac:dyDescent="0.2">
      <c r="A17" s="169">
        <v>41036000</v>
      </c>
      <c r="B17" s="725" t="s">
        <v>388</v>
      </c>
      <c r="C17" s="726"/>
      <c r="D17" s="727"/>
      <c r="E17" s="170">
        <f>додаток_1!D107</f>
        <v>0</v>
      </c>
    </row>
    <row r="18" spans="1:5" ht="33" hidden="1" customHeight="1" x14ac:dyDescent="0.25">
      <c r="A18" s="169">
        <f>додаток_1!B103</f>
        <v>41031100</v>
      </c>
      <c r="B18" s="720"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41"/>
      <c r="D18" s="721"/>
      <c r="E18" s="170">
        <f>додаток_1!D103</f>
        <v>0</v>
      </c>
    </row>
    <row r="19" spans="1:5" ht="35.25" hidden="1" customHeight="1" x14ac:dyDescent="0.2">
      <c r="A19" s="169">
        <v>41033900</v>
      </c>
      <c r="B19" s="725" t="str">
        <f>додаток_1!C105</f>
        <v xml:space="preserve">Освітня субвенція з державного бюджету місцевим бюджетам </v>
      </c>
      <c r="C19" s="726"/>
      <c r="D19" s="727"/>
      <c r="E19" s="170">
        <v>0</v>
      </c>
    </row>
    <row r="20" spans="1:5" ht="33" customHeight="1" x14ac:dyDescent="0.2">
      <c r="A20" s="169">
        <f>додаток_1!B106</f>
        <v>41035400</v>
      </c>
      <c r="B20" s="725" t="str">
        <f>додаток_1!C106</f>
        <v>Субвенція з державного бюджету місцевим бюджетам на надання державної підтримки особам з особливими освітніми потребами</v>
      </c>
      <c r="C20" s="726"/>
      <c r="D20" s="727"/>
      <c r="E20" s="170">
        <v>411800</v>
      </c>
    </row>
    <row r="21" spans="1:5" ht="35.25" hidden="1" customHeight="1" x14ac:dyDescent="0.2">
      <c r="A21" s="169">
        <f>додаток_1!B108</f>
        <v>41036300</v>
      </c>
      <c r="B21" s="725"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26"/>
      <c r="D21" s="727"/>
      <c r="E21" s="170">
        <f>додаток_1!E108</f>
        <v>0</v>
      </c>
    </row>
    <row r="22" spans="1:5" ht="24" hidden="1" customHeight="1" x14ac:dyDescent="0.2">
      <c r="A22" s="167">
        <v>17100000000</v>
      </c>
      <c r="B22" s="757" t="s">
        <v>194</v>
      </c>
      <c r="C22" s="757"/>
      <c r="D22" s="757"/>
      <c r="E22" s="168">
        <f>SUM(E23:E26)</f>
        <v>0</v>
      </c>
    </row>
    <row r="23" spans="1:5" ht="20.25" hidden="1" customHeight="1" x14ac:dyDescent="0.2">
      <c r="A23" s="169">
        <v>41040400</v>
      </c>
      <c r="B23" s="725" t="s">
        <v>271</v>
      </c>
      <c r="C23" s="726"/>
      <c r="D23" s="727"/>
      <c r="E23" s="170"/>
    </row>
    <row r="24" spans="1:5" ht="35.25" hidden="1" customHeight="1" x14ac:dyDescent="0.2">
      <c r="A24" s="169">
        <f>додаток_1!B115</f>
        <v>41051000</v>
      </c>
      <c r="B24" s="725" t="str">
        <f>додаток_1!C115</f>
        <v>Субвенція з місцевого бюджету на здійснення переданих видатків у сфері освіти за рахунок коштів освітньої субвенції</v>
      </c>
      <c r="C24" s="726"/>
      <c r="D24" s="727"/>
      <c r="E24" s="170"/>
    </row>
    <row r="25" spans="1:5" ht="35.25" hidden="1" customHeight="1" x14ac:dyDescent="0.2">
      <c r="A25" s="169">
        <f>додаток_1!B119</f>
        <v>41051400</v>
      </c>
      <c r="B25" s="725"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26"/>
      <c r="D25" s="727"/>
      <c r="E25" s="170">
        <f>додаток_1!D119</f>
        <v>0</v>
      </c>
    </row>
    <row r="26" spans="1:5" ht="35.25" hidden="1" customHeight="1" x14ac:dyDescent="0.2">
      <c r="A26" s="169" t="str">
        <f>додаток_1!B120</f>
        <v>41057700</v>
      </c>
      <c r="B26" s="725"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26"/>
      <c r="D26" s="727"/>
      <c r="E26" s="170">
        <f>додаток_1!D120</f>
        <v>0</v>
      </c>
    </row>
    <row r="27" spans="1:5" s="92" customFormat="1" ht="18.75" customHeight="1" x14ac:dyDescent="0.25">
      <c r="A27" s="171">
        <v>1755800000</v>
      </c>
      <c r="B27" s="758" t="s">
        <v>192</v>
      </c>
      <c r="C27" s="759"/>
      <c r="D27" s="760"/>
      <c r="E27" s="172">
        <f>SUM(E28:E31)</f>
        <v>551604</v>
      </c>
    </row>
    <row r="28" spans="1:5" s="92" customFormat="1" ht="33" customHeight="1" x14ac:dyDescent="0.25">
      <c r="A28" s="625">
        <v>41051000</v>
      </c>
      <c r="B28" s="720" t="s">
        <v>604</v>
      </c>
      <c r="C28" s="741"/>
      <c r="D28" s="721"/>
      <c r="E28" s="356">
        <v>194642</v>
      </c>
    </row>
    <row r="29" spans="1:5" ht="24" customHeight="1" x14ac:dyDescent="0.25">
      <c r="A29" s="169">
        <v>41053900</v>
      </c>
      <c r="B29" s="720" t="s">
        <v>246</v>
      </c>
      <c r="C29" s="741"/>
      <c r="D29" s="721"/>
      <c r="E29" s="356">
        <v>-175520</v>
      </c>
    </row>
    <row r="30" spans="1:5" ht="67.5" customHeight="1" x14ac:dyDescent="0.2">
      <c r="A30" s="169">
        <v>41053900</v>
      </c>
      <c r="B30" s="725" t="s">
        <v>602</v>
      </c>
      <c r="C30" s="726"/>
      <c r="D30" s="727"/>
      <c r="E30" s="261">
        <v>175520</v>
      </c>
    </row>
    <row r="31" spans="1:5" ht="52.5" customHeight="1" x14ac:dyDescent="0.25">
      <c r="A31" s="169">
        <v>41053900</v>
      </c>
      <c r="B31" s="720" t="s">
        <v>603</v>
      </c>
      <c r="C31" s="741"/>
      <c r="D31" s="721"/>
      <c r="E31" s="356">
        <v>356962</v>
      </c>
    </row>
    <row r="32" spans="1:5" ht="35.25" hidden="1" customHeight="1" x14ac:dyDescent="0.25">
      <c r="A32" s="169">
        <v>41053900</v>
      </c>
      <c r="B32" s="720" t="s">
        <v>447</v>
      </c>
      <c r="C32" s="741"/>
      <c r="D32" s="721"/>
      <c r="E32" s="261"/>
    </row>
    <row r="33" spans="1:5" ht="33.75" hidden="1" customHeight="1" x14ac:dyDescent="0.2">
      <c r="A33" s="169"/>
      <c r="B33" s="725"/>
      <c r="C33" s="726"/>
      <c r="D33" s="727"/>
      <c r="E33" s="170"/>
    </row>
    <row r="34" spans="1:5" ht="52.5" hidden="1" customHeight="1" x14ac:dyDescent="0.25">
      <c r="A34" s="169">
        <v>41053900</v>
      </c>
      <c r="B34" s="720" t="s">
        <v>245</v>
      </c>
      <c r="C34" s="741"/>
      <c r="D34" s="721"/>
      <c r="E34" s="261"/>
    </row>
    <row r="35" spans="1:5" ht="54.75" hidden="1" customHeight="1" x14ac:dyDescent="0.25">
      <c r="A35" s="169">
        <v>41053900</v>
      </c>
      <c r="B35" s="769" t="s">
        <v>278</v>
      </c>
      <c r="C35" s="770"/>
      <c r="D35" s="771"/>
      <c r="E35" s="260"/>
    </row>
    <row r="36" spans="1:5" ht="35.25" hidden="1" customHeight="1" x14ac:dyDescent="0.25">
      <c r="A36" s="169">
        <v>41053900</v>
      </c>
      <c r="B36" s="720" t="s">
        <v>277</v>
      </c>
      <c r="C36" s="741"/>
      <c r="D36" s="721"/>
      <c r="E36" s="140"/>
    </row>
    <row r="37" spans="1:5" ht="35.25" hidden="1" customHeight="1" x14ac:dyDescent="0.25">
      <c r="A37" s="169">
        <v>41053900</v>
      </c>
      <c r="B37" s="720" t="s">
        <v>247</v>
      </c>
      <c r="C37" s="741"/>
      <c r="D37" s="721"/>
      <c r="E37" s="140"/>
    </row>
    <row r="38" spans="1:5" s="92" customFormat="1" ht="26.25" customHeight="1" x14ac:dyDescent="0.25">
      <c r="A38" s="173">
        <v>17563000000</v>
      </c>
      <c r="B38" s="766" t="s">
        <v>193</v>
      </c>
      <c r="C38" s="767"/>
      <c r="D38" s="768"/>
      <c r="E38" s="174">
        <f>E39+E40+E41</f>
        <v>400000</v>
      </c>
    </row>
    <row r="39" spans="1:5" s="92" customFormat="1" ht="51.75" customHeight="1" x14ac:dyDescent="0.25">
      <c r="A39" s="169">
        <v>41053900</v>
      </c>
      <c r="B39" s="720" t="s">
        <v>605</v>
      </c>
      <c r="C39" s="741"/>
      <c r="D39" s="721"/>
      <c r="E39" s="261">
        <v>400000</v>
      </c>
    </row>
    <row r="40" spans="1:5" ht="35.25" hidden="1" customHeight="1" x14ac:dyDescent="0.25">
      <c r="A40" s="169">
        <v>41053900</v>
      </c>
      <c r="B40" s="725" t="s">
        <v>246</v>
      </c>
      <c r="C40" s="726"/>
      <c r="D40" s="727"/>
      <c r="E40" s="142"/>
    </row>
    <row r="41" spans="1:5" ht="48" hidden="1" customHeight="1" x14ac:dyDescent="0.25">
      <c r="A41" s="169">
        <v>41053900</v>
      </c>
      <c r="B41" s="720" t="s">
        <v>438</v>
      </c>
      <c r="C41" s="741"/>
      <c r="D41" s="721"/>
      <c r="E41" s="356"/>
    </row>
    <row r="42" spans="1:5" ht="35.25" hidden="1" customHeight="1" x14ac:dyDescent="0.25">
      <c r="A42" s="173">
        <v>17314200000</v>
      </c>
      <c r="B42" s="740" t="s">
        <v>218</v>
      </c>
      <c r="C42" s="740"/>
      <c r="D42" s="740"/>
      <c r="E42" s="175"/>
    </row>
    <row r="43" spans="1:5" ht="20.25" customHeight="1" x14ac:dyDescent="0.2">
      <c r="A43" s="734" t="s">
        <v>217</v>
      </c>
      <c r="B43" s="735"/>
      <c r="C43" s="735"/>
      <c r="D43" s="735"/>
      <c r="E43" s="736"/>
    </row>
    <row r="44" spans="1:5" ht="24" hidden="1" customHeight="1" x14ac:dyDescent="0.2">
      <c r="A44" s="167">
        <v>99000000000</v>
      </c>
      <c r="B44" s="737" t="s">
        <v>215</v>
      </c>
      <c r="C44" s="738"/>
      <c r="D44" s="739"/>
      <c r="E44" s="177">
        <f>E45</f>
        <v>0</v>
      </c>
    </row>
    <row r="45" spans="1:5" ht="33.75" hidden="1" customHeight="1" x14ac:dyDescent="0.2">
      <c r="A45" s="169">
        <f>додаток_1!B109</f>
        <v>41038800</v>
      </c>
      <c r="B45" s="725" t="str">
        <f>додаток_1!C109</f>
        <v>Субвенція з державного бюджету місцевим бюджетам на реалізацію проектів в рамках Програми відновлення України III</v>
      </c>
      <c r="C45" s="726"/>
      <c r="D45" s="727"/>
      <c r="E45" s="178">
        <f>додаток_1!F109</f>
        <v>0</v>
      </c>
    </row>
    <row r="46" spans="1:5" ht="35.25" hidden="1" customHeight="1" x14ac:dyDescent="0.25">
      <c r="A46" s="173">
        <v>17100000000</v>
      </c>
      <c r="B46" s="740" t="s">
        <v>194</v>
      </c>
      <c r="C46" s="740"/>
      <c r="D46" s="740"/>
      <c r="E46" s="177">
        <f>E47+E48</f>
        <v>0</v>
      </c>
    </row>
    <row r="47" spans="1:5" ht="60.75" hidden="1" customHeight="1" x14ac:dyDescent="0.2">
      <c r="A47" s="176">
        <v>41051100</v>
      </c>
      <c r="B47" s="725" t="s">
        <v>309</v>
      </c>
      <c r="C47" s="726"/>
      <c r="D47" s="727"/>
      <c r="E47" s="178">
        <f>додаток_1!D118</f>
        <v>0</v>
      </c>
    </row>
    <row r="48" spans="1:5" ht="56.25" hidden="1" customHeight="1" x14ac:dyDescent="0.2">
      <c r="A48" s="176">
        <v>41053900</v>
      </c>
      <c r="B48" s="725" t="s">
        <v>248</v>
      </c>
      <c r="C48" s="726"/>
      <c r="D48" s="727"/>
      <c r="E48" s="178"/>
    </row>
    <row r="49" spans="1:5" ht="18.75" customHeight="1" x14ac:dyDescent="0.25">
      <c r="A49" s="173" t="s">
        <v>118</v>
      </c>
      <c r="B49" s="742" t="s">
        <v>222</v>
      </c>
      <c r="C49" s="752"/>
      <c r="D49" s="743"/>
      <c r="E49" s="174">
        <f>E50+E51</f>
        <v>1363404</v>
      </c>
    </row>
    <row r="50" spans="1:5" ht="20.25" customHeight="1" x14ac:dyDescent="0.25">
      <c r="A50" s="179" t="s">
        <v>118</v>
      </c>
      <c r="B50" s="720" t="s">
        <v>195</v>
      </c>
      <c r="C50" s="741"/>
      <c r="D50" s="721"/>
      <c r="E50" s="180">
        <f>E16+E22+E27+E38</f>
        <v>1363404</v>
      </c>
    </row>
    <row r="51" spans="1:5" s="92" customFormat="1" ht="19.5" customHeight="1" thickBot="1" x14ac:dyDescent="0.3">
      <c r="A51" s="181" t="s">
        <v>118</v>
      </c>
      <c r="B51" s="728" t="s">
        <v>223</v>
      </c>
      <c r="C51" s="729"/>
      <c r="D51" s="730"/>
      <c r="E51" s="182">
        <f>E46+E44</f>
        <v>0</v>
      </c>
    </row>
    <row r="52" spans="1:5" ht="9.75" customHeight="1" x14ac:dyDescent="0.2"/>
    <row r="53" spans="1:5" ht="17.25" customHeight="1" x14ac:dyDescent="0.3">
      <c r="A53" s="27" t="s">
        <v>224</v>
      </c>
      <c r="B53" s="36"/>
      <c r="C53" s="36"/>
      <c r="D53" s="36"/>
      <c r="E53" s="36"/>
    </row>
    <row r="54" spans="1:5" ht="14.25" customHeight="1" thickBot="1" x14ac:dyDescent="0.3">
      <c r="E54" s="162" t="s">
        <v>19</v>
      </c>
    </row>
    <row r="55" spans="1:5" ht="132" customHeight="1" thickBot="1" x14ac:dyDescent="0.25">
      <c r="A55" s="183" t="s">
        <v>225</v>
      </c>
      <c r="B55" s="184" t="s">
        <v>231</v>
      </c>
      <c r="C55" s="744" t="s">
        <v>226</v>
      </c>
      <c r="D55" s="745"/>
      <c r="E55" s="185" t="s">
        <v>106</v>
      </c>
    </row>
    <row r="56" spans="1:5" ht="13.5" thickBot="1" x14ac:dyDescent="0.25">
      <c r="A56" s="165">
        <v>1</v>
      </c>
      <c r="B56" s="42">
        <v>2</v>
      </c>
      <c r="C56" s="746">
        <v>3</v>
      </c>
      <c r="D56" s="747"/>
      <c r="E56" s="166">
        <v>4</v>
      </c>
    </row>
    <row r="57" spans="1:5" ht="15.75" x14ac:dyDescent="0.2">
      <c r="A57" s="731" t="s">
        <v>227</v>
      </c>
      <c r="B57" s="732"/>
      <c r="C57" s="732"/>
      <c r="D57" s="732"/>
      <c r="E57" s="733"/>
    </row>
    <row r="58" spans="1:5" ht="15" hidden="1" customHeight="1" x14ac:dyDescent="0.2">
      <c r="A58" s="186" t="s">
        <v>209</v>
      </c>
      <c r="B58" s="187">
        <v>9770</v>
      </c>
      <c r="C58" s="748" t="s">
        <v>230</v>
      </c>
      <c r="D58" s="749"/>
      <c r="E58" s="168">
        <f>E59+E65</f>
        <v>0</v>
      </c>
    </row>
    <row r="59" spans="1:5" ht="15.75" hidden="1" customHeight="1" x14ac:dyDescent="0.25">
      <c r="A59" s="173">
        <v>1710000000</v>
      </c>
      <c r="B59" s="187"/>
      <c r="C59" s="742" t="s">
        <v>194</v>
      </c>
      <c r="D59" s="743"/>
      <c r="E59" s="168">
        <f>E60+E61+E64+E62+E63</f>
        <v>0</v>
      </c>
    </row>
    <row r="60" spans="1:5" ht="51.75" hidden="1" customHeight="1" x14ac:dyDescent="0.2">
      <c r="A60" s="167"/>
      <c r="B60" s="187"/>
      <c r="C60" s="725" t="s">
        <v>585</v>
      </c>
      <c r="D60" s="727"/>
      <c r="E60" s="178"/>
    </row>
    <row r="61" spans="1:5" ht="73.5" hidden="1" customHeight="1" x14ac:dyDescent="0.2">
      <c r="A61" s="167"/>
      <c r="B61" s="187"/>
      <c r="C61" s="725" t="s">
        <v>601</v>
      </c>
      <c r="D61" s="727"/>
      <c r="E61" s="178"/>
    </row>
    <row r="62" spans="1:5" ht="79.5" hidden="1" customHeight="1" x14ac:dyDescent="0.2">
      <c r="A62" s="167"/>
      <c r="B62" s="187"/>
      <c r="C62" s="725" t="s">
        <v>570</v>
      </c>
      <c r="D62" s="727"/>
      <c r="E62" s="170"/>
    </row>
    <row r="63" spans="1:5" ht="42" hidden="1" customHeight="1" x14ac:dyDescent="0.2">
      <c r="A63" s="167"/>
      <c r="B63" s="187"/>
      <c r="C63" s="725" t="s">
        <v>586</v>
      </c>
      <c r="D63" s="727"/>
      <c r="E63" s="170"/>
    </row>
    <row r="64" spans="1:5" ht="48" hidden="1" customHeight="1" x14ac:dyDescent="0.2">
      <c r="A64" s="167"/>
      <c r="B64" s="187"/>
      <c r="C64" s="725" t="s">
        <v>596</v>
      </c>
      <c r="D64" s="727"/>
      <c r="E64" s="170"/>
    </row>
    <row r="65" spans="1:5" ht="15" hidden="1" customHeight="1" x14ac:dyDescent="0.25">
      <c r="A65" s="173">
        <v>1731420000</v>
      </c>
      <c r="B65" s="189"/>
      <c r="C65" s="742" t="s">
        <v>218</v>
      </c>
      <c r="D65" s="743"/>
      <c r="E65" s="168">
        <f>E66+E67</f>
        <v>0</v>
      </c>
    </row>
    <row r="66" spans="1:5" ht="51" hidden="1" customHeight="1" x14ac:dyDescent="0.25">
      <c r="A66" s="190"/>
      <c r="B66" s="191"/>
      <c r="C66" s="720" t="s">
        <v>295</v>
      </c>
      <c r="D66" s="721"/>
      <c r="E66" s="170"/>
    </row>
    <row r="67" spans="1:5" ht="20.25" hidden="1" customHeight="1" x14ac:dyDescent="0.25">
      <c r="A67" s="190"/>
      <c r="B67" s="191"/>
      <c r="C67" s="720" t="s">
        <v>449</v>
      </c>
      <c r="D67" s="721"/>
      <c r="E67" s="170"/>
    </row>
    <row r="68" spans="1:5" s="92" customFormat="1" ht="32.25" hidden="1" customHeight="1" x14ac:dyDescent="0.25">
      <c r="A68" s="186" t="s">
        <v>211</v>
      </c>
      <c r="B68" s="192">
        <v>9800</v>
      </c>
      <c r="C68" s="742" t="str">
        <f>додаток_3!D50</f>
        <v>Субвенція з місцевого бюджету державному бюджету на виконання програм соціально-економічного розвитку регіонів</v>
      </c>
      <c r="D68" s="743"/>
      <c r="E68" s="214">
        <f>E78+E75+E77+E76+E69+E70+E71+E72+E73+E74+E79+E80+E81</f>
        <v>0</v>
      </c>
    </row>
    <row r="69" spans="1:5" s="92" customFormat="1" ht="36.75" hidden="1" customHeight="1" x14ac:dyDescent="0.2">
      <c r="A69" s="186" t="s">
        <v>405</v>
      </c>
      <c r="B69" s="193"/>
      <c r="C69" s="725" t="s">
        <v>571</v>
      </c>
      <c r="D69" s="727"/>
      <c r="E69" s="215"/>
    </row>
    <row r="70" spans="1:5" s="92" customFormat="1" ht="33.75" hidden="1" customHeight="1" x14ac:dyDescent="0.2">
      <c r="A70" s="186" t="s">
        <v>405</v>
      </c>
      <c r="B70" s="193"/>
      <c r="C70" s="725" t="s">
        <v>587</v>
      </c>
      <c r="D70" s="727"/>
      <c r="E70" s="215"/>
    </row>
    <row r="71" spans="1:5" s="92" customFormat="1" ht="33" hidden="1" customHeight="1" x14ac:dyDescent="0.2">
      <c r="A71" s="186" t="s">
        <v>405</v>
      </c>
      <c r="B71" s="193"/>
      <c r="C71" s="725" t="s">
        <v>588</v>
      </c>
      <c r="D71" s="727"/>
      <c r="E71" s="215"/>
    </row>
    <row r="72" spans="1:5" s="92" customFormat="1" ht="47.25" hidden="1" customHeight="1" x14ac:dyDescent="0.2">
      <c r="A72" s="186" t="s">
        <v>405</v>
      </c>
      <c r="B72" s="193"/>
      <c r="C72" s="725" t="s">
        <v>572</v>
      </c>
      <c r="D72" s="727"/>
      <c r="E72" s="215"/>
    </row>
    <row r="73" spans="1:5" s="92" customFormat="1" ht="36" hidden="1" customHeight="1" x14ac:dyDescent="0.2">
      <c r="A73" s="186" t="s">
        <v>405</v>
      </c>
      <c r="B73" s="193"/>
      <c r="C73" s="725" t="s">
        <v>573</v>
      </c>
      <c r="D73" s="727"/>
      <c r="E73" s="215"/>
    </row>
    <row r="74" spans="1:5" s="92" customFormat="1" ht="34.5" hidden="1" customHeight="1" x14ac:dyDescent="0.2">
      <c r="A74" s="186" t="s">
        <v>405</v>
      </c>
      <c r="B74" s="193"/>
      <c r="C74" s="725" t="s">
        <v>574</v>
      </c>
      <c r="D74" s="727"/>
      <c r="E74" s="215"/>
    </row>
    <row r="75" spans="1:5" s="92" customFormat="1" ht="35.25" hidden="1" customHeight="1" x14ac:dyDescent="0.2">
      <c r="A75" s="186" t="s">
        <v>405</v>
      </c>
      <c r="B75" s="193"/>
      <c r="C75" s="772" t="s">
        <v>589</v>
      </c>
      <c r="D75" s="773"/>
      <c r="E75" s="215"/>
    </row>
    <row r="76" spans="1:5" s="92" customFormat="1" ht="36.75" hidden="1" customHeight="1" x14ac:dyDescent="0.2">
      <c r="A76" s="186" t="s">
        <v>243</v>
      </c>
      <c r="B76" s="193"/>
      <c r="C76" s="725" t="s">
        <v>582</v>
      </c>
      <c r="D76" s="727"/>
      <c r="E76" s="215"/>
    </row>
    <row r="77" spans="1:5" s="92" customFormat="1" ht="27.75" hidden="1" customHeight="1" x14ac:dyDescent="0.2">
      <c r="A77" s="186" t="s">
        <v>405</v>
      </c>
      <c r="B77" s="194"/>
      <c r="C77" s="725" t="s">
        <v>575</v>
      </c>
      <c r="D77" s="727"/>
      <c r="E77" s="215"/>
    </row>
    <row r="78" spans="1:5" ht="35.25" hidden="1" customHeight="1" x14ac:dyDescent="0.25">
      <c r="A78" s="186" t="s">
        <v>405</v>
      </c>
      <c r="B78" s="195"/>
      <c r="C78" s="725" t="s">
        <v>576</v>
      </c>
      <c r="D78" s="727"/>
      <c r="E78" s="215"/>
    </row>
    <row r="79" spans="1:5" ht="35.25" hidden="1" customHeight="1" x14ac:dyDescent="0.25">
      <c r="A79" s="186" t="s">
        <v>405</v>
      </c>
      <c r="B79" s="195"/>
      <c r="C79" s="772" t="s">
        <v>577</v>
      </c>
      <c r="D79" s="773"/>
      <c r="E79" s="215"/>
    </row>
    <row r="80" spans="1:5" ht="35.25" hidden="1" customHeight="1" x14ac:dyDescent="0.25">
      <c r="A80" s="186" t="s">
        <v>405</v>
      </c>
      <c r="B80" s="195"/>
      <c r="C80" s="772" t="s">
        <v>578</v>
      </c>
      <c r="D80" s="773"/>
      <c r="E80" s="215"/>
    </row>
    <row r="81" spans="1:5" ht="35.25" hidden="1" customHeight="1" x14ac:dyDescent="0.25">
      <c r="A81" s="186" t="s">
        <v>405</v>
      </c>
      <c r="B81" s="195"/>
      <c r="C81" s="772" t="s">
        <v>579</v>
      </c>
      <c r="D81" s="773"/>
      <c r="E81" s="215"/>
    </row>
    <row r="82" spans="1:5" ht="15.75" x14ac:dyDescent="0.2">
      <c r="A82" s="722" t="s">
        <v>477</v>
      </c>
      <c r="B82" s="723"/>
      <c r="C82" s="723"/>
      <c r="D82" s="723"/>
      <c r="E82" s="724"/>
    </row>
    <row r="83" spans="1:5" ht="18.75" hidden="1" customHeight="1" x14ac:dyDescent="0.2">
      <c r="A83" s="186" t="s">
        <v>209</v>
      </c>
      <c r="B83" s="187">
        <v>9770</v>
      </c>
      <c r="C83" s="748" t="s">
        <v>230</v>
      </c>
      <c r="D83" s="749"/>
      <c r="E83" s="168">
        <f>E84+E93</f>
        <v>0</v>
      </c>
    </row>
    <row r="84" spans="1:5" ht="15.75" hidden="1" x14ac:dyDescent="0.25">
      <c r="A84" s="173">
        <v>1710000000</v>
      </c>
      <c r="B84" s="187"/>
      <c r="C84" s="742" t="s">
        <v>194</v>
      </c>
      <c r="D84" s="743"/>
      <c r="E84" s="168">
        <f>E85+E89</f>
        <v>0</v>
      </c>
    </row>
    <row r="85" spans="1:5" ht="66" hidden="1" customHeight="1" x14ac:dyDescent="0.25">
      <c r="A85" s="173"/>
      <c r="B85" s="187"/>
      <c r="C85" s="725" t="s">
        <v>464</v>
      </c>
      <c r="D85" s="727"/>
      <c r="E85" s="170"/>
    </row>
    <row r="86" spans="1:5" ht="30" hidden="1" customHeight="1" x14ac:dyDescent="0.2">
      <c r="A86" s="186" t="s">
        <v>124</v>
      </c>
      <c r="B86" s="187">
        <v>9770</v>
      </c>
      <c r="C86" s="750" t="s">
        <v>104</v>
      </c>
      <c r="D86" s="751"/>
      <c r="E86" s="168"/>
    </row>
    <row r="87" spans="1:5" ht="24" hidden="1" customHeight="1" x14ac:dyDescent="0.25">
      <c r="A87" s="173">
        <v>17100000000</v>
      </c>
      <c r="B87" s="187"/>
      <c r="C87" s="742" t="s">
        <v>194</v>
      </c>
      <c r="D87" s="743"/>
      <c r="E87" s="168"/>
    </row>
    <row r="88" spans="1:5" ht="29.25" hidden="1" customHeight="1" x14ac:dyDescent="0.25">
      <c r="A88" s="173"/>
      <c r="B88" s="187"/>
      <c r="C88" s="725"/>
      <c r="D88" s="727"/>
      <c r="E88" s="170"/>
    </row>
    <row r="89" spans="1:5" ht="33.75" hidden="1" customHeight="1" x14ac:dyDescent="0.2">
      <c r="A89" s="330"/>
      <c r="B89" s="331"/>
      <c r="C89" s="725"/>
      <c r="D89" s="727"/>
      <c r="E89" s="178"/>
    </row>
    <row r="90" spans="1:5" ht="31.5" hidden="1" customHeight="1" x14ac:dyDescent="0.25">
      <c r="A90" s="176"/>
      <c r="B90" s="191"/>
      <c r="C90" s="720"/>
      <c r="D90" s="721"/>
      <c r="E90" s="188"/>
    </row>
    <row r="91" spans="1:5" ht="32.25" hidden="1" customHeight="1" x14ac:dyDescent="0.25">
      <c r="A91" s="176"/>
      <c r="B91" s="191"/>
      <c r="C91" s="720"/>
      <c r="D91" s="721"/>
      <c r="E91" s="188"/>
    </row>
    <row r="92" spans="1:5" s="92" customFormat="1" ht="15.75" hidden="1" x14ac:dyDescent="0.25">
      <c r="A92" s="167">
        <v>1731420000</v>
      </c>
      <c r="B92" s="187"/>
      <c r="C92" s="742" t="s">
        <v>218</v>
      </c>
      <c r="D92" s="743"/>
      <c r="E92" s="196"/>
    </row>
    <row r="93" spans="1:5" ht="62.25" hidden="1" customHeight="1" x14ac:dyDescent="0.25">
      <c r="A93" s="176"/>
      <c r="B93" s="191"/>
      <c r="C93" s="720" t="s">
        <v>450</v>
      </c>
      <c r="D93" s="721"/>
      <c r="E93" s="178"/>
    </row>
    <row r="94" spans="1:5" ht="33.75" hidden="1" customHeight="1" x14ac:dyDescent="0.25">
      <c r="A94" s="186" t="s">
        <v>211</v>
      </c>
      <c r="B94" s="192">
        <v>9800</v>
      </c>
      <c r="C94" s="742" t="str">
        <f>C68</f>
        <v>Субвенція з місцевого бюджету державному бюджету на виконання програм соціально-економічного розвитку регіонів</v>
      </c>
      <c r="D94" s="743"/>
      <c r="E94" s="174">
        <f>SUM(E95:E102)</f>
        <v>0</v>
      </c>
    </row>
    <row r="95" spans="1:5" ht="48" hidden="1" customHeight="1" x14ac:dyDescent="0.25">
      <c r="A95" s="186" t="s">
        <v>405</v>
      </c>
      <c r="B95" s="193"/>
      <c r="C95" s="720" t="s">
        <v>445</v>
      </c>
      <c r="D95" s="721"/>
      <c r="E95" s="180"/>
    </row>
    <row r="96" spans="1:5" ht="49.5" hidden="1" customHeight="1" x14ac:dyDescent="0.25">
      <c r="A96" s="186" t="s">
        <v>243</v>
      </c>
      <c r="B96" s="193"/>
      <c r="C96" s="725" t="s">
        <v>280</v>
      </c>
      <c r="D96" s="727"/>
      <c r="E96" s="180"/>
    </row>
    <row r="97" spans="1:6" ht="39" hidden="1" customHeight="1" x14ac:dyDescent="0.25">
      <c r="A97" s="186" t="s">
        <v>243</v>
      </c>
      <c r="B97" s="197"/>
      <c r="C97" s="720" t="s">
        <v>281</v>
      </c>
      <c r="D97" s="721"/>
      <c r="E97" s="180"/>
    </row>
    <row r="98" spans="1:6" ht="30" hidden="1" customHeight="1" x14ac:dyDescent="0.25">
      <c r="A98" s="186" t="s">
        <v>405</v>
      </c>
      <c r="B98" s="197"/>
      <c r="C98" s="720" t="s">
        <v>471</v>
      </c>
      <c r="D98" s="721"/>
      <c r="E98" s="180"/>
    </row>
    <row r="99" spans="1:6" ht="21.75" hidden="1" customHeight="1" x14ac:dyDescent="0.25">
      <c r="A99" s="186" t="s">
        <v>405</v>
      </c>
      <c r="B99" s="197"/>
      <c r="C99" s="725" t="s">
        <v>451</v>
      </c>
      <c r="D99" s="727"/>
      <c r="E99" s="180"/>
    </row>
    <row r="100" spans="1:6" ht="18.75" hidden="1" customHeight="1" x14ac:dyDescent="0.25">
      <c r="A100" s="186" t="s">
        <v>243</v>
      </c>
      <c r="B100" s="197"/>
      <c r="C100" s="720" t="s">
        <v>439</v>
      </c>
      <c r="D100" s="721"/>
      <c r="E100" s="180"/>
    </row>
    <row r="101" spans="1:6" ht="33.75" hidden="1" customHeight="1" x14ac:dyDescent="0.25">
      <c r="A101" s="186" t="s">
        <v>243</v>
      </c>
      <c r="B101" s="197"/>
      <c r="C101" s="720" t="s">
        <v>406</v>
      </c>
      <c r="D101" s="721"/>
      <c r="E101" s="180"/>
    </row>
    <row r="102" spans="1:6" ht="33.75" hidden="1" customHeight="1" x14ac:dyDescent="0.25">
      <c r="A102" s="186" t="s">
        <v>243</v>
      </c>
      <c r="B102" s="197"/>
      <c r="C102" s="720" t="s">
        <v>407</v>
      </c>
      <c r="D102" s="721"/>
      <c r="E102" s="180"/>
    </row>
    <row r="103" spans="1:6" ht="15.75" x14ac:dyDescent="0.25">
      <c r="A103" s="173" t="s">
        <v>118</v>
      </c>
      <c r="B103" s="742" t="s">
        <v>222</v>
      </c>
      <c r="C103" s="752"/>
      <c r="D103" s="743"/>
      <c r="E103" s="174">
        <f>E104+E105</f>
        <v>0</v>
      </c>
    </row>
    <row r="104" spans="1:6" ht="15.75" x14ac:dyDescent="0.25">
      <c r="A104" s="179" t="s">
        <v>118</v>
      </c>
      <c r="B104" s="720" t="s">
        <v>195</v>
      </c>
      <c r="C104" s="741"/>
      <c r="D104" s="721"/>
      <c r="E104" s="180">
        <f>E58+E68</f>
        <v>0</v>
      </c>
    </row>
    <row r="105" spans="1:6" ht="16.5" thickBot="1" x14ac:dyDescent="0.3">
      <c r="A105" s="181" t="s">
        <v>118</v>
      </c>
      <c r="B105" s="728" t="s">
        <v>223</v>
      </c>
      <c r="C105" s="729"/>
      <c r="D105" s="730"/>
      <c r="E105" s="182">
        <f>E83+E94</f>
        <v>0</v>
      </c>
    </row>
    <row r="108" spans="1:6" s="26" customFormat="1" ht="18.75" x14ac:dyDescent="0.3">
      <c r="B108" s="26" t="s">
        <v>412</v>
      </c>
      <c r="D108" s="650" t="s">
        <v>413</v>
      </c>
      <c r="E108" s="650"/>
      <c r="F108" s="650"/>
    </row>
  </sheetData>
  <mergeCells count="98">
    <mergeCell ref="C100:D100"/>
    <mergeCell ref="C96:D96"/>
    <mergeCell ref="C84:D84"/>
    <mergeCell ref="C81:D81"/>
    <mergeCell ref="C79:D79"/>
    <mergeCell ref="C80:D80"/>
    <mergeCell ref="C98:D98"/>
    <mergeCell ref="C94:D94"/>
    <mergeCell ref="C91:D91"/>
    <mergeCell ref="C92:D92"/>
    <mergeCell ref="B30:D30"/>
    <mergeCell ref="B37:D37"/>
    <mergeCell ref="B34:D34"/>
    <mergeCell ref="D108:F108"/>
    <mergeCell ref="C62:D62"/>
    <mergeCell ref="C89:D89"/>
    <mergeCell ref="C95:D95"/>
    <mergeCell ref="B104:D104"/>
    <mergeCell ref="C83:D83"/>
    <mergeCell ref="C64:D64"/>
    <mergeCell ref="C69:D69"/>
    <mergeCell ref="C66:D66"/>
    <mergeCell ref="C67:D67"/>
    <mergeCell ref="C75:D75"/>
    <mergeCell ref="C76:D76"/>
    <mergeCell ref="C70:D70"/>
    <mergeCell ref="B38:D38"/>
    <mergeCell ref="B36:D36"/>
    <mergeCell ref="B32:D32"/>
    <mergeCell ref="B33:D33"/>
    <mergeCell ref="C88:D88"/>
    <mergeCell ref="B39:D39"/>
    <mergeCell ref="B48:D48"/>
    <mergeCell ref="C85:D85"/>
    <mergeCell ref="B47:D47"/>
    <mergeCell ref="B35:D35"/>
    <mergeCell ref="C61:D61"/>
    <mergeCell ref="C59:D59"/>
    <mergeCell ref="B46:D46"/>
    <mergeCell ref="B50:D50"/>
    <mergeCell ref="B49:D49"/>
    <mergeCell ref="C63:D63"/>
    <mergeCell ref="D1:E1"/>
    <mergeCell ref="D4:E4"/>
    <mergeCell ref="A6:E6"/>
    <mergeCell ref="B13:D13"/>
    <mergeCell ref="A7:E7"/>
    <mergeCell ref="A8:B8"/>
    <mergeCell ref="D2:F2"/>
    <mergeCell ref="D3:F3"/>
    <mergeCell ref="B14:D14"/>
    <mergeCell ref="B21:D21"/>
    <mergeCell ref="A15:E15"/>
    <mergeCell ref="B22:D22"/>
    <mergeCell ref="B31:D31"/>
    <mergeCell ref="B24:D24"/>
    <mergeCell ref="B16:D16"/>
    <mergeCell ref="B17:D17"/>
    <mergeCell ref="B20:D20"/>
    <mergeCell ref="B25:D25"/>
    <mergeCell ref="B19:D19"/>
    <mergeCell ref="B23:D23"/>
    <mergeCell ref="B18:D18"/>
    <mergeCell ref="B29:D29"/>
    <mergeCell ref="B27:D27"/>
    <mergeCell ref="B28:D28"/>
    <mergeCell ref="B105:D105"/>
    <mergeCell ref="C55:D55"/>
    <mergeCell ref="C56:D56"/>
    <mergeCell ref="C68:D68"/>
    <mergeCell ref="C78:D78"/>
    <mergeCell ref="C58:D58"/>
    <mergeCell ref="C77:D77"/>
    <mergeCell ref="C86:D86"/>
    <mergeCell ref="B103:D103"/>
    <mergeCell ref="C65:D65"/>
    <mergeCell ref="C93:D93"/>
    <mergeCell ref="C90:D90"/>
    <mergeCell ref="C102:D102"/>
    <mergeCell ref="C71:D71"/>
    <mergeCell ref="C72:D72"/>
    <mergeCell ref="C73:D73"/>
    <mergeCell ref="C101:D101"/>
    <mergeCell ref="A82:E82"/>
    <mergeCell ref="C97:D97"/>
    <mergeCell ref="B26:D26"/>
    <mergeCell ref="C60:D60"/>
    <mergeCell ref="B51:D51"/>
    <mergeCell ref="A57:E57"/>
    <mergeCell ref="A43:E43"/>
    <mergeCell ref="B44:D44"/>
    <mergeCell ref="B45:D45"/>
    <mergeCell ref="B42:D42"/>
    <mergeCell ref="B40:D40"/>
    <mergeCell ref="B41:D41"/>
    <mergeCell ref="C87:D87"/>
    <mergeCell ref="C74:D74"/>
    <mergeCell ref="C99:D99"/>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9"/>
  <sheetViews>
    <sheetView view="pageBreakPreview"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651" t="s">
        <v>283</v>
      </c>
      <c r="G1" s="651"/>
      <c r="H1" s="651"/>
      <c r="I1" s="651"/>
      <c r="J1" s="651"/>
      <c r="K1" s="651"/>
      <c r="L1" s="651"/>
      <c r="M1" s="651"/>
      <c r="N1" s="651"/>
    </row>
    <row r="2" spans="1:14" x14ac:dyDescent="0.2">
      <c r="F2" s="33"/>
      <c r="G2" s="651" t="str">
        <f>додаток_1!D2</f>
        <v xml:space="preserve"> до рішення Здолбунівської міської ради</v>
      </c>
      <c r="H2" s="651"/>
      <c r="I2" s="651"/>
      <c r="J2" s="651"/>
      <c r="K2" s="651"/>
      <c r="L2" s="33"/>
      <c r="M2" s="33"/>
      <c r="N2" s="33"/>
    </row>
    <row r="3" spans="1:14" x14ac:dyDescent="0.2">
      <c r="F3" s="33"/>
      <c r="G3" s="651" t="str">
        <f>додаток_1!D3</f>
        <v>"Про зміни до бюджету Здолбунівської міської територіальної громади на 2026 рік"</v>
      </c>
      <c r="H3" s="651"/>
      <c r="I3" s="651"/>
      <c r="J3" s="651"/>
      <c r="K3" s="651"/>
      <c r="L3" s="33"/>
      <c r="M3" s="33"/>
      <c r="N3" s="33"/>
    </row>
    <row r="4" spans="1:14" x14ac:dyDescent="0.2">
      <c r="F4" s="33"/>
      <c r="G4" s="651" t="str">
        <f>додаток_1!D4</f>
        <v>від 25 березня 2026 року № 3229</v>
      </c>
      <c r="H4" s="651"/>
      <c r="I4" s="651"/>
      <c r="J4" s="651"/>
      <c r="K4" s="651"/>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52" t="s">
        <v>569</v>
      </c>
      <c r="D8" s="652"/>
      <c r="E8" s="652"/>
      <c r="F8" s="652"/>
      <c r="G8" s="652"/>
      <c r="H8" s="652"/>
      <c r="I8" s="652"/>
      <c r="J8" s="652"/>
    </row>
    <row r="9" spans="1:14" ht="15.75" x14ac:dyDescent="0.25">
      <c r="C9" s="652" t="s">
        <v>479</v>
      </c>
      <c r="D9" s="652"/>
      <c r="E9" s="652"/>
      <c r="F9" s="652"/>
      <c r="G9" s="652"/>
      <c r="H9" s="652"/>
      <c r="I9" s="652"/>
      <c r="J9" s="652"/>
    </row>
    <row r="10" spans="1:14" ht="15.75" x14ac:dyDescent="0.25">
      <c r="C10" s="652" t="s">
        <v>480</v>
      </c>
      <c r="D10" s="652"/>
      <c r="E10" s="652"/>
      <c r="F10" s="652"/>
      <c r="G10" s="652"/>
      <c r="H10" s="652"/>
      <c r="I10" s="652"/>
      <c r="J10" s="652"/>
    </row>
    <row r="11" spans="1:14" s="35" customFormat="1" ht="11.25" x14ac:dyDescent="0.2">
      <c r="A11" s="796">
        <v>1755900000</v>
      </c>
      <c r="B11" s="796"/>
      <c r="C11" s="37"/>
      <c r="D11" s="37"/>
      <c r="E11" s="37"/>
      <c r="F11" s="37"/>
      <c r="G11" s="37"/>
      <c r="H11" s="37"/>
      <c r="I11" s="37"/>
      <c r="J11" s="37"/>
    </row>
    <row r="12" spans="1:14" s="35" customFormat="1" ht="11.25" x14ac:dyDescent="0.2">
      <c r="A12" s="35" t="s">
        <v>131</v>
      </c>
      <c r="C12" s="37"/>
      <c r="D12" s="37"/>
      <c r="E12" s="37"/>
      <c r="F12" s="37"/>
      <c r="G12" s="37"/>
      <c r="H12" s="37"/>
      <c r="I12" s="540"/>
      <c r="J12" s="37"/>
    </row>
    <row r="13" spans="1:14" ht="13.5" thickBot="1" x14ac:dyDescent="0.25"/>
    <row r="14" spans="1:14" x14ac:dyDescent="0.2">
      <c r="A14" s="797" t="s">
        <v>481</v>
      </c>
      <c r="B14" s="799" t="s">
        <v>482</v>
      </c>
      <c r="C14" s="799" t="s">
        <v>483</v>
      </c>
      <c r="D14" s="799" t="s">
        <v>484</v>
      </c>
      <c r="E14" s="799" t="s">
        <v>485</v>
      </c>
      <c r="F14" s="799" t="s">
        <v>486</v>
      </c>
      <c r="G14" s="799" t="s">
        <v>487</v>
      </c>
      <c r="H14" s="799" t="s">
        <v>488</v>
      </c>
      <c r="I14" s="799" t="s">
        <v>489</v>
      </c>
      <c r="J14" s="804" t="s">
        <v>490</v>
      </c>
      <c r="K14" s="805"/>
      <c r="L14" s="805"/>
      <c r="M14" s="805"/>
      <c r="N14" s="806"/>
    </row>
    <row r="15" spans="1:14" ht="129" customHeight="1" thickBot="1" x14ac:dyDescent="0.25">
      <c r="A15" s="798"/>
      <c r="B15" s="800"/>
      <c r="C15" s="800"/>
      <c r="D15" s="800"/>
      <c r="E15" s="800"/>
      <c r="F15" s="800"/>
      <c r="G15" s="800"/>
      <c r="H15" s="800"/>
      <c r="I15" s="800"/>
      <c r="J15" s="539" t="s">
        <v>491</v>
      </c>
      <c r="K15" s="539" t="s">
        <v>492</v>
      </c>
      <c r="L15" s="539" t="s">
        <v>493</v>
      </c>
      <c r="M15" s="539" t="s">
        <v>494</v>
      </c>
      <c r="N15" s="541" t="s">
        <v>495</v>
      </c>
    </row>
    <row r="16" spans="1:14" s="37" customFormat="1" ht="11.25" thickBot="1" x14ac:dyDescent="0.2">
      <c r="A16" s="198">
        <v>1</v>
      </c>
      <c r="B16" s="199">
        <v>2</v>
      </c>
      <c r="C16" s="199">
        <v>3</v>
      </c>
      <c r="D16" s="199">
        <v>4</v>
      </c>
      <c r="E16" s="199">
        <v>5</v>
      </c>
      <c r="F16" s="199">
        <v>6</v>
      </c>
      <c r="G16" s="199">
        <v>7</v>
      </c>
      <c r="H16" s="199">
        <v>8</v>
      </c>
      <c r="I16" s="199">
        <v>9</v>
      </c>
      <c r="J16" s="199">
        <v>10</v>
      </c>
      <c r="K16" s="542">
        <v>11</v>
      </c>
      <c r="L16" s="542">
        <v>12</v>
      </c>
      <c r="M16" s="542">
        <v>13</v>
      </c>
      <c r="N16" s="543">
        <v>14</v>
      </c>
    </row>
    <row r="17" spans="1:14" s="37" customFormat="1" ht="48.75" hidden="1" customHeight="1" x14ac:dyDescent="0.15">
      <c r="A17" s="544">
        <v>1</v>
      </c>
      <c r="B17" s="545" t="s">
        <v>496</v>
      </c>
      <c r="C17" s="545" t="s">
        <v>118</v>
      </c>
      <c r="D17" s="546" t="s">
        <v>91</v>
      </c>
      <c r="E17" s="547" t="s">
        <v>77</v>
      </c>
      <c r="F17" s="548" t="s">
        <v>497</v>
      </c>
      <c r="G17" s="548" t="s">
        <v>118</v>
      </c>
      <c r="H17" s="549">
        <f>H18</f>
        <v>0</v>
      </c>
      <c r="I17" s="549">
        <f>I18</f>
        <v>0</v>
      </c>
      <c r="J17" s="549">
        <f>J18</f>
        <v>0</v>
      </c>
      <c r="K17" s="550"/>
      <c r="L17" s="550"/>
      <c r="M17" s="550"/>
      <c r="N17" s="551"/>
    </row>
    <row r="18" spans="1:14" s="37" customFormat="1" ht="15" hidden="1" x14ac:dyDescent="0.25">
      <c r="A18" s="780" t="s">
        <v>498</v>
      </c>
      <c r="B18" s="787"/>
      <c r="C18" s="553" t="s">
        <v>499</v>
      </c>
      <c r="D18" s="554"/>
      <c r="E18" s="787"/>
      <c r="F18" s="787"/>
      <c r="G18" s="685">
        <v>2026</v>
      </c>
      <c r="H18" s="807"/>
      <c r="I18" s="801"/>
      <c r="J18" s="801"/>
      <c r="K18" s="794"/>
      <c r="L18" s="794"/>
      <c r="M18" s="794"/>
      <c r="N18" s="778"/>
    </row>
    <row r="19" spans="1:14" s="37" customFormat="1" ht="93" hidden="1" customHeight="1" thickBot="1" x14ac:dyDescent="0.3">
      <c r="A19" s="781"/>
      <c r="B19" s="788"/>
      <c r="C19" s="809" t="s">
        <v>500</v>
      </c>
      <c r="D19" s="810"/>
      <c r="E19" s="788"/>
      <c r="F19" s="788"/>
      <c r="G19" s="803"/>
      <c r="H19" s="808"/>
      <c r="I19" s="802"/>
      <c r="J19" s="802"/>
      <c r="K19" s="795"/>
      <c r="L19" s="795"/>
      <c r="M19" s="795"/>
      <c r="N19" s="779"/>
    </row>
    <row r="20" spans="1:14" s="144" customFormat="1" ht="87" hidden="1" customHeight="1" x14ac:dyDescent="0.25">
      <c r="A20" s="544" t="s">
        <v>590</v>
      </c>
      <c r="B20" s="545" t="s">
        <v>496</v>
      </c>
      <c r="C20" s="545" t="s">
        <v>118</v>
      </c>
      <c r="D20" s="546" t="s">
        <v>329</v>
      </c>
      <c r="E20" s="560" t="s">
        <v>502</v>
      </c>
      <c r="F20" s="548" t="s">
        <v>503</v>
      </c>
      <c r="G20" s="548" t="s">
        <v>118</v>
      </c>
      <c r="H20" s="549">
        <f>SUM(H21:H24)</f>
        <v>0</v>
      </c>
      <c r="I20" s="549">
        <f t="shared" ref="I20:N20" si="0">I21+I23</f>
        <v>0</v>
      </c>
      <c r="J20" s="549">
        <f t="shared" si="0"/>
        <v>0</v>
      </c>
      <c r="K20" s="561">
        <f t="shared" si="0"/>
        <v>0</v>
      </c>
      <c r="L20" s="561">
        <f t="shared" si="0"/>
        <v>0</v>
      </c>
      <c r="M20" s="561">
        <f t="shared" si="0"/>
        <v>0</v>
      </c>
      <c r="N20" s="562">
        <f t="shared" si="0"/>
        <v>0</v>
      </c>
    </row>
    <row r="21" spans="1:14" s="144" customFormat="1" ht="18.75" hidden="1" customHeight="1" x14ac:dyDescent="0.25">
      <c r="A21" s="780" t="s">
        <v>498</v>
      </c>
      <c r="B21" s="787"/>
      <c r="C21" s="553" t="s">
        <v>505</v>
      </c>
      <c r="D21" s="554"/>
      <c r="E21" s="787"/>
      <c r="F21" s="787"/>
      <c r="G21" s="685" t="s">
        <v>467</v>
      </c>
      <c r="H21" s="801"/>
      <c r="I21" s="801"/>
      <c r="J21" s="801"/>
      <c r="K21" s="801"/>
      <c r="L21" s="794"/>
      <c r="M21" s="794"/>
      <c r="N21" s="778"/>
    </row>
    <row r="22" spans="1:14" s="144" customFormat="1" ht="37.5" hidden="1" customHeight="1" x14ac:dyDescent="0.25">
      <c r="A22" s="781"/>
      <c r="B22" s="788"/>
      <c r="C22" s="809" t="s">
        <v>506</v>
      </c>
      <c r="D22" s="810"/>
      <c r="E22" s="788"/>
      <c r="F22" s="788"/>
      <c r="G22" s="803"/>
      <c r="H22" s="802"/>
      <c r="I22" s="802"/>
      <c r="J22" s="802"/>
      <c r="K22" s="802"/>
      <c r="L22" s="795"/>
      <c r="M22" s="795"/>
      <c r="N22" s="779"/>
    </row>
    <row r="23" spans="1:14" s="144" customFormat="1" ht="16.5" hidden="1" customHeight="1" x14ac:dyDescent="0.25">
      <c r="A23" s="780" t="s">
        <v>591</v>
      </c>
      <c r="B23" s="787"/>
      <c r="C23" s="553" t="s">
        <v>507</v>
      </c>
      <c r="D23" s="557"/>
      <c r="E23" s="787"/>
      <c r="F23" s="787"/>
      <c r="G23" s="685" t="s">
        <v>508</v>
      </c>
      <c r="H23" s="801"/>
      <c r="I23" s="801"/>
      <c r="J23" s="801"/>
      <c r="K23" s="801"/>
      <c r="L23" s="794"/>
      <c r="M23" s="794"/>
      <c r="N23" s="778"/>
    </row>
    <row r="24" spans="1:14" s="144" customFormat="1" ht="37.5" hidden="1" customHeight="1" thickBot="1" x14ac:dyDescent="0.3">
      <c r="A24" s="813"/>
      <c r="B24" s="814"/>
      <c r="C24" s="818" t="s">
        <v>509</v>
      </c>
      <c r="D24" s="819"/>
      <c r="E24" s="814"/>
      <c r="F24" s="814"/>
      <c r="G24" s="687"/>
      <c r="H24" s="815"/>
      <c r="I24" s="815"/>
      <c r="J24" s="815"/>
      <c r="K24" s="815"/>
      <c r="L24" s="816"/>
      <c r="M24" s="816"/>
      <c r="N24" s="817"/>
    </row>
    <row r="25" spans="1:14" s="144" customFormat="1" ht="75.75" hidden="1" customHeight="1" x14ac:dyDescent="0.25">
      <c r="A25" s="544" t="s">
        <v>501</v>
      </c>
      <c r="B25" s="545" t="s">
        <v>496</v>
      </c>
      <c r="C25" s="545" t="s">
        <v>118</v>
      </c>
      <c r="D25" s="546" t="s">
        <v>329</v>
      </c>
      <c r="E25" s="560" t="s">
        <v>502</v>
      </c>
      <c r="F25" s="548" t="s">
        <v>497</v>
      </c>
      <c r="G25" s="548" t="s">
        <v>118</v>
      </c>
      <c r="H25" s="549">
        <f>H26</f>
        <v>0</v>
      </c>
      <c r="I25" s="549">
        <f>I26</f>
        <v>0</v>
      </c>
      <c r="J25" s="549">
        <f>J26</f>
        <v>0</v>
      </c>
      <c r="K25" s="550"/>
      <c r="L25" s="550"/>
      <c r="M25" s="550"/>
      <c r="N25" s="551"/>
    </row>
    <row r="26" spans="1:14" s="144" customFormat="1" ht="21" hidden="1" customHeight="1" x14ac:dyDescent="0.25">
      <c r="A26" s="780" t="s">
        <v>504</v>
      </c>
      <c r="B26" s="787"/>
      <c r="C26" s="553" t="s">
        <v>499</v>
      </c>
      <c r="D26" s="554"/>
      <c r="E26" s="787"/>
      <c r="F26" s="787"/>
      <c r="G26" s="685">
        <v>2026</v>
      </c>
      <c r="H26" s="807"/>
      <c r="I26" s="801"/>
      <c r="J26" s="801"/>
      <c r="K26" s="794"/>
      <c r="L26" s="794"/>
      <c r="M26" s="794"/>
      <c r="N26" s="778"/>
    </row>
    <row r="27" spans="1:14" s="144" customFormat="1" ht="94.5" hidden="1" customHeight="1" thickBot="1" x14ac:dyDescent="0.3">
      <c r="A27" s="781"/>
      <c r="B27" s="788"/>
      <c r="C27" s="809" t="s">
        <v>500</v>
      </c>
      <c r="D27" s="810"/>
      <c r="E27" s="788"/>
      <c r="F27" s="788"/>
      <c r="G27" s="803"/>
      <c r="H27" s="808"/>
      <c r="I27" s="802"/>
      <c r="J27" s="802"/>
      <c r="K27" s="795"/>
      <c r="L27" s="795"/>
      <c r="M27" s="795"/>
      <c r="N27" s="779"/>
    </row>
    <row r="28" spans="1:14" s="144" customFormat="1" ht="88.5" hidden="1" customHeight="1" x14ac:dyDescent="0.25">
      <c r="A28" s="544" t="s">
        <v>501</v>
      </c>
      <c r="B28" s="545" t="s">
        <v>496</v>
      </c>
      <c r="C28" s="545" t="s">
        <v>118</v>
      </c>
      <c r="D28" s="563" t="s">
        <v>441</v>
      </c>
      <c r="E28" s="545" t="s">
        <v>443</v>
      </c>
      <c r="F28" s="548" t="s">
        <v>510</v>
      </c>
      <c r="G28" s="545" t="s">
        <v>511</v>
      </c>
      <c r="H28" s="549">
        <f>H29+H31</f>
        <v>0</v>
      </c>
      <c r="I28" s="549">
        <f>I29+I31</f>
        <v>0</v>
      </c>
      <c r="J28" s="549">
        <f>J29+J31</f>
        <v>0</v>
      </c>
      <c r="K28" s="549">
        <f>K29+K31</f>
        <v>0</v>
      </c>
      <c r="L28" s="564"/>
      <c r="M28" s="564"/>
      <c r="N28" s="565"/>
    </row>
    <row r="29" spans="1:14" s="144" customFormat="1" ht="21.75" hidden="1" customHeight="1" x14ac:dyDescent="0.25">
      <c r="A29" s="780" t="s">
        <v>504</v>
      </c>
      <c r="B29" s="787"/>
      <c r="C29" s="553" t="s">
        <v>512</v>
      </c>
      <c r="D29" s="566"/>
      <c r="E29" s="787"/>
      <c r="F29" s="787"/>
      <c r="G29" s="811" t="s">
        <v>459</v>
      </c>
      <c r="H29" s="801"/>
      <c r="I29" s="801"/>
      <c r="J29" s="801"/>
      <c r="K29" s="801"/>
      <c r="L29" s="776"/>
      <c r="M29" s="776"/>
      <c r="N29" s="823"/>
    </row>
    <row r="30" spans="1:14" s="144" customFormat="1" ht="41.25" hidden="1" customHeight="1" x14ac:dyDescent="0.25">
      <c r="A30" s="781"/>
      <c r="B30" s="788"/>
      <c r="C30" s="809" t="s">
        <v>513</v>
      </c>
      <c r="D30" s="810"/>
      <c r="E30" s="788"/>
      <c r="F30" s="788"/>
      <c r="G30" s="812"/>
      <c r="H30" s="802"/>
      <c r="I30" s="802"/>
      <c r="J30" s="802"/>
      <c r="K30" s="802"/>
      <c r="L30" s="777"/>
      <c r="M30" s="777"/>
      <c r="N30" s="824"/>
    </row>
    <row r="31" spans="1:14" s="144" customFormat="1" ht="27" hidden="1" customHeight="1" x14ac:dyDescent="0.25">
      <c r="A31" s="780" t="s">
        <v>504</v>
      </c>
      <c r="B31" s="787"/>
      <c r="C31" s="553" t="s">
        <v>514</v>
      </c>
      <c r="D31" s="566"/>
      <c r="E31" s="787"/>
      <c r="F31" s="787"/>
      <c r="G31" s="811" t="s">
        <v>459</v>
      </c>
      <c r="H31" s="801"/>
      <c r="I31" s="801"/>
      <c r="J31" s="801"/>
      <c r="K31" s="801"/>
      <c r="L31" s="794"/>
      <c r="M31" s="794"/>
      <c r="N31" s="778"/>
    </row>
    <row r="32" spans="1:14" s="144" customFormat="1" ht="48" hidden="1" customHeight="1" thickBot="1" x14ac:dyDescent="0.3">
      <c r="A32" s="813"/>
      <c r="B32" s="814"/>
      <c r="C32" s="826" t="s">
        <v>515</v>
      </c>
      <c r="D32" s="827"/>
      <c r="E32" s="814"/>
      <c r="F32" s="814"/>
      <c r="G32" s="825"/>
      <c r="H32" s="815"/>
      <c r="I32" s="815"/>
      <c r="J32" s="815"/>
      <c r="K32" s="802"/>
      <c r="L32" s="816"/>
      <c r="M32" s="816"/>
      <c r="N32" s="817"/>
    </row>
    <row r="33" spans="1:14" s="131" customFormat="1" ht="33" hidden="1" customHeight="1" thickBot="1" x14ac:dyDescent="0.3">
      <c r="A33" s="567"/>
      <c r="B33" s="820" t="s">
        <v>516</v>
      </c>
      <c r="C33" s="821"/>
      <c r="D33" s="822"/>
      <c r="E33" s="568"/>
      <c r="F33" s="568"/>
      <c r="G33" s="568"/>
      <c r="H33" s="569">
        <f>H28+H20+H17</f>
        <v>0</v>
      </c>
      <c r="I33" s="569">
        <f>I28+I20+I17+I25</f>
        <v>0</v>
      </c>
      <c r="J33" s="569">
        <f>J28+J20+J17+J25</f>
        <v>0</v>
      </c>
      <c r="K33" s="569">
        <f>K28+K20+K17</f>
        <v>0</v>
      </c>
      <c r="L33" s="569"/>
      <c r="M33" s="570"/>
      <c r="N33" s="571"/>
    </row>
    <row r="34" spans="1:14" s="144" customFormat="1" ht="81" hidden="1" customHeight="1" x14ac:dyDescent="0.25">
      <c r="A34" s="555" t="s">
        <v>517</v>
      </c>
      <c r="B34" s="556" t="s">
        <v>518</v>
      </c>
      <c r="C34" s="552" t="s">
        <v>118</v>
      </c>
      <c r="D34" s="572" t="s">
        <v>519</v>
      </c>
      <c r="E34" s="556" t="s">
        <v>520</v>
      </c>
      <c r="F34" s="573" t="s">
        <v>521</v>
      </c>
      <c r="G34" s="556"/>
      <c r="H34" s="574">
        <f>H35</f>
        <v>0</v>
      </c>
      <c r="I34" s="574">
        <f>I35</f>
        <v>0</v>
      </c>
      <c r="J34" s="574">
        <f>J35</f>
        <v>0</v>
      </c>
      <c r="K34" s="558"/>
      <c r="L34" s="558"/>
      <c r="M34" s="558"/>
      <c r="N34" s="559"/>
    </row>
    <row r="35" spans="1:14" s="144" customFormat="1" ht="18.75" hidden="1" customHeight="1" x14ac:dyDescent="0.25">
      <c r="A35" s="780" t="s">
        <v>522</v>
      </c>
      <c r="B35" s="787"/>
      <c r="C35" s="553" t="s">
        <v>523</v>
      </c>
      <c r="D35" s="566"/>
      <c r="E35" s="787"/>
      <c r="F35" s="787"/>
      <c r="G35" s="811" t="s">
        <v>524</v>
      </c>
      <c r="H35" s="801"/>
      <c r="I35" s="801"/>
      <c r="J35" s="801"/>
      <c r="K35" s="794"/>
      <c r="L35" s="794"/>
      <c r="M35" s="794"/>
      <c r="N35" s="778"/>
    </row>
    <row r="36" spans="1:14" s="144" customFormat="1" ht="75" hidden="1" customHeight="1" thickBot="1" x14ac:dyDescent="0.3">
      <c r="A36" s="813"/>
      <c r="B36" s="814"/>
      <c r="C36" s="826" t="s">
        <v>525</v>
      </c>
      <c r="D36" s="827"/>
      <c r="E36" s="814"/>
      <c r="F36" s="814"/>
      <c r="G36" s="825"/>
      <c r="H36" s="815"/>
      <c r="I36" s="815"/>
      <c r="J36" s="815"/>
      <c r="K36" s="816"/>
      <c r="L36" s="816"/>
      <c r="M36" s="816"/>
      <c r="N36" s="817"/>
    </row>
    <row r="37" spans="1:14" s="144" customFormat="1" ht="42.75" hidden="1" customHeight="1" thickBot="1" x14ac:dyDescent="0.3">
      <c r="A37" s="575"/>
      <c r="B37" s="820" t="s">
        <v>516</v>
      </c>
      <c r="C37" s="821"/>
      <c r="D37" s="822"/>
      <c r="E37" s="568"/>
      <c r="F37" s="568"/>
      <c r="G37" s="568"/>
      <c r="H37" s="569">
        <f>H34</f>
        <v>0</v>
      </c>
      <c r="I37" s="569">
        <f>I34</f>
        <v>0</v>
      </c>
      <c r="J37" s="569">
        <f>J34</f>
        <v>0</v>
      </c>
      <c r="K37" s="570"/>
      <c r="L37" s="570"/>
      <c r="M37" s="570"/>
      <c r="N37" s="571"/>
    </row>
    <row r="38" spans="1:14" s="144" customFormat="1" ht="93" customHeight="1" x14ac:dyDescent="0.25">
      <c r="A38" s="555" t="s">
        <v>590</v>
      </c>
      <c r="B38" s="556" t="s">
        <v>526</v>
      </c>
      <c r="C38" s="556" t="s">
        <v>118</v>
      </c>
      <c r="D38" s="572" t="s">
        <v>399</v>
      </c>
      <c r="E38" s="603" t="s">
        <v>617</v>
      </c>
      <c r="F38" s="556" t="s">
        <v>154</v>
      </c>
      <c r="G38" s="556"/>
      <c r="H38" s="574">
        <f>SUM(H39:H64)</f>
        <v>1100000</v>
      </c>
      <c r="I38" s="574">
        <f>SUM(I39:I64)</f>
        <v>0</v>
      </c>
      <c r="J38" s="574">
        <f>SUM(J39:J64)</f>
        <v>0</v>
      </c>
      <c r="K38" s="574">
        <f>SUM(K39:K60)</f>
        <v>0</v>
      </c>
      <c r="L38" s="558"/>
      <c r="M38" s="558"/>
      <c r="N38" s="559"/>
    </row>
    <row r="39" spans="1:14" s="144" customFormat="1" ht="15" x14ac:dyDescent="0.25">
      <c r="A39" s="780" t="s">
        <v>498</v>
      </c>
      <c r="B39" s="782"/>
      <c r="C39" s="144" t="s">
        <v>527</v>
      </c>
      <c r="D39" s="566"/>
      <c r="E39" s="782"/>
      <c r="F39" s="782"/>
      <c r="G39" s="688">
        <v>2026</v>
      </c>
      <c r="H39" s="783"/>
      <c r="I39" s="783">
        <v>-110000</v>
      </c>
      <c r="J39" s="783">
        <v>-110000</v>
      </c>
      <c r="K39" s="791"/>
      <c r="L39" s="784"/>
      <c r="M39" s="784"/>
      <c r="N39" s="785"/>
    </row>
    <row r="40" spans="1:14" s="144" customFormat="1" ht="24.75" customHeight="1" x14ac:dyDescent="0.25">
      <c r="A40" s="781"/>
      <c r="B40" s="782"/>
      <c r="C40" s="786" t="s">
        <v>528</v>
      </c>
      <c r="D40" s="786"/>
      <c r="E40" s="782"/>
      <c r="F40" s="782"/>
      <c r="G40" s="688"/>
      <c r="H40" s="783"/>
      <c r="I40" s="783"/>
      <c r="J40" s="783"/>
      <c r="K40" s="791"/>
      <c r="L40" s="784"/>
      <c r="M40" s="784"/>
      <c r="N40" s="785"/>
    </row>
    <row r="41" spans="1:14" s="144" customFormat="1" ht="15" x14ac:dyDescent="0.25">
      <c r="A41" s="780" t="s">
        <v>591</v>
      </c>
      <c r="B41" s="782"/>
      <c r="C41" s="144" t="s">
        <v>529</v>
      </c>
      <c r="D41" s="566"/>
      <c r="E41" s="782"/>
      <c r="F41" s="782"/>
      <c r="G41" s="688">
        <v>2026</v>
      </c>
      <c r="H41" s="783"/>
      <c r="I41" s="783">
        <v>-110000</v>
      </c>
      <c r="J41" s="783">
        <v>-110000</v>
      </c>
      <c r="K41" s="784"/>
      <c r="L41" s="784"/>
      <c r="M41" s="784"/>
      <c r="N41" s="785"/>
    </row>
    <row r="42" spans="1:14" s="144" customFormat="1" ht="84.75" customHeight="1" x14ac:dyDescent="0.25">
      <c r="A42" s="781"/>
      <c r="B42" s="782"/>
      <c r="C42" s="786" t="s">
        <v>530</v>
      </c>
      <c r="D42" s="786"/>
      <c r="E42" s="782"/>
      <c r="F42" s="782"/>
      <c r="G42" s="688"/>
      <c r="H42" s="783"/>
      <c r="I42" s="783"/>
      <c r="J42" s="783"/>
      <c r="K42" s="784"/>
      <c r="L42" s="784"/>
      <c r="M42" s="784"/>
      <c r="N42" s="785"/>
    </row>
    <row r="43" spans="1:14" s="144" customFormat="1" ht="15" x14ac:dyDescent="0.25">
      <c r="A43" s="780" t="s">
        <v>623</v>
      </c>
      <c r="B43" s="782"/>
      <c r="C43" s="144" t="s">
        <v>531</v>
      </c>
      <c r="D43" s="566"/>
      <c r="E43" s="782"/>
      <c r="F43" s="782"/>
      <c r="G43" s="688">
        <v>2026</v>
      </c>
      <c r="H43" s="783"/>
      <c r="I43" s="783">
        <v>-110000</v>
      </c>
      <c r="J43" s="783">
        <v>-110000</v>
      </c>
      <c r="K43" s="784"/>
      <c r="L43" s="784"/>
      <c r="M43" s="784"/>
      <c r="N43" s="785"/>
    </row>
    <row r="44" spans="1:14" s="144" customFormat="1" ht="67.5" customHeight="1" x14ac:dyDescent="0.25">
      <c r="A44" s="781"/>
      <c r="B44" s="782"/>
      <c r="C44" s="786" t="s">
        <v>532</v>
      </c>
      <c r="D44" s="786"/>
      <c r="E44" s="782"/>
      <c r="F44" s="782"/>
      <c r="G44" s="688"/>
      <c r="H44" s="783"/>
      <c r="I44" s="783"/>
      <c r="J44" s="783"/>
      <c r="K44" s="784"/>
      <c r="L44" s="784"/>
      <c r="M44" s="784"/>
      <c r="N44" s="785"/>
    </row>
    <row r="45" spans="1:14" s="144" customFormat="1" ht="15" x14ac:dyDescent="0.25">
      <c r="A45" s="780" t="s">
        <v>624</v>
      </c>
      <c r="B45" s="782"/>
      <c r="C45" s="144" t="s">
        <v>533</v>
      </c>
      <c r="D45" s="566"/>
      <c r="E45" s="782"/>
      <c r="F45" s="782"/>
      <c r="G45" s="688">
        <v>2026</v>
      </c>
      <c r="H45" s="783"/>
      <c r="I45" s="783">
        <v>-110000</v>
      </c>
      <c r="J45" s="783">
        <v>-110000</v>
      </c>
      <c r="K45" s="784"/>
      <c r="L45" s="784"/>
      <c r="M45" s="784"/>
      <c r="N45" s="785"/>
    </row>
    <row r="46" spans="1:14" s="144" customFormat="1" ht="43.5" customHeight="1" x14ac:dyDescent="0.25">
      <c r="A46" s="781"/>
      <c r="B46" s="782"/>
      <c r="C46" s="786" t="s">
        <v>534</v>
      </c>
      <c r="D46" s="786"/>
      <c r="E46" s="782"/>
      <c r="F46" s="782"/>
      <c r="G46" s="688"/>
      <c r="H46" s="783"/>
      <c r="I46" s="783"/>
      <c r="J46" s="783"/>
      <c r="K46" s="784"/>
      <c r="L46" s="784"/>
      <c r="M46" s="784"/>
      <c r="N46" s="785"/>
    </row>
    <row r="47" spans="1:14" s="144" customFormat="1" ht="15" x14ac:dyDescent="0.25">
      <c r="A47" s="780" t="s">
        <v>625</v>
      </c>
      <c r="B47" s="782"/>
      <c r="C47" s="144" t="s">
        <v>535</v>
      </c>
      <c r="D47" s="566"/>
      <c r="E47" s="782"/>
      <c r="F47" s="782"/>
      <c r="G47" s="688">
        <v>2026</v>
      </c>
      <c r="H47" s="783"/>
      <c r="I47" s="783">
        <v>-110000</v>
      </c>
      <c r="J47" s="783">
        <v>-110000</v>
      </c>
      <c r="K47" s="784"/>
      <c r="L47" s="784"/>
      <c r="M47" s="784"/>
      <c r="N47" s="785"/>
    </row>
    <row r="48" spans="1:14" s="144" customFormat="1" ht="36" customHeight="1" x14ac:dyDescent="0.25">
      <c r="A48" s="781"/>
      <c r="B48" s="782"/>
      <c r="C48" s="786" t="s">
        <v>536</v>
      </c>
      <c r="D48" s="786"/>
      <c r="E48" s="782"/>
      <c r="F48" s="782"/>
      <c r="G48" s="688"/>
      <c r="H48" s="783"/>
      <c r="I48" s="783"/>
      <c r="J48" s="783"/>
      <c r="K48" s="784"/>
      <c r="L48" s="784"/>
      <c r="M48" s="784"/>
      <c r="N48" s="785"/>
    </row>
    <row r="49" spans="1:14" s="144" customFormat="1" ht="15" x14ac:dyDescent="0.25">
      <c r="A49" s="780" t="s">
        <v>626</v>
      </c>
      <c r="B49" s="782"/>
      <c r="C49" s="144" t="s">
        <v>537</v>
      </c>
      <c r="D49" s="566"/>
      <c r="E49" s="782"/>
      <c r="F49" s="782"/>
      <c r="G49" s="688">
        <v>2026</v>
      </c>
      <c r="H49" s="783"/>
      <c r="I49" s="783">
        <v>-275000</v>
      </c>
      <c r="J49" s="783">
        <v>-275000</v>
      </c>
      <c r="K49" s="784"/>
      <c r="L49" s="784"/>
      <c r="M49" s="784"/>
      <c r="N49" s="785"/>
    </row>
    <row r="50" spans="1:14" s="144" customFormat="1" ht="49.5" customHeight="1" x14ac:dyDescent="0.25">
      <c r="A50" s="781"/>
      <c r="B50" s="782"/>
      <c r="C50" s="786" t="s">
        <v>538</v>
      </c>
      <c r="D50" s="786"/>
      <c r="E50" s="782"/>
      <c r="F50" s="782"/>
      <c r="G50" s="688"/>
      <c r="H50" s="783"/>
      <c r="I50" s="783"/>
      <c r="J50" s="783"/>
      <c r="K50" s="784"/>
      <c r="L50" s="784"/>
      <c r="M50" s="784"/>
      <c r="N50" s="785"/>
    </row>
    <row r="51" spans="1:14" s="144" customFormat="1" ht="15" x14ac:dyDescent="0.25">
      <c r="A51" s="780" t="s">
        <v>627</v>
      </c>
      <c r="B51" s="782"/>
      <c r="C51" s="144" t="s">
        <v>539</v>
      </c>
      <c r="D51" s="566"/>
      <c r="E51" s="782"/>
      <c r="F51" s="782"/>
      <c r="G51" s="688">
        <v>2026</v>
      </c>
      <c r="H51" s="783"/>
      <c r="I51" s="783">
        <v>-55000</v>
      </c>
      <c r="J51" s="783">
        <v>-55000</v>
      </c>
      <c r="K51" s="784"/>
      <c r="L51" s="784"/>
      <c r="M51" s="784"/>
      <c r="N51" s="785"/>
    </row>
    <row r="52" spans="1:14" s="144" customFormat="1" ht="24.75" customHeight="1" x14ac:dyDescent="0.25">
      <c r="A52" s="781"/>
      <c r="B52" s="782"/>
      <c r="C52" s="786" t="s">
        <v>540</v>
      </c>
      <c r="D52" s="786"/>
      <c r="E52" s="782"/>
      <c r="F52" s="782"/>
      <c r="G52" s="688"/>
      <c r="H52" s="783"/>
      <c r="I52" s="783"/>
      <c r="J52" s="783"/>
      <c r="K52" s="784"/>
      <c r="L52" s="784"/>
      <c r="M52" s="784"/>
      <c r="N52" s="785"/>
    </row>
    <row r="53" spans="1:14" s="144" customFormat="1" ht="15" x14ac:dyDescent="0.25">
      <c r="A53" s="780" t="s">
        <v>628</v>
      </c>
      <c r="B53" s="782"/>
      <c r="C53" s="144" t="s">
        <v>541</v>
      </c>
      <c r="D53" s="566"/>
      <c r="E53" s="782"/>
      <c r="F53" s="782"/>
      <c r="G53" s="688">
        <v>2026</v>
      </c>
      <c r="H53" s="783"/>
      <c r="I53" s="783">
        <v>-55000</v>
      </c>
      <c r="J53" s="783">
        <v>-55000</v>
      </c>
      <c r="K53" s="784"/>
      <c r="L53" s="784"/>
      <c r="M53" s="784"/>
      <c r="N53" s="785"/>
    </row>
    <row r="54" spans="1:14" s="144" customFormat="1" ht="23.25" customHeight="1" x14ac:dyDescent="0.25">
      <c r="A54" s="781"/>
      <c r="B54" s="782"/>
      <c r="C54" s="786" t="s">
        <v>542</v>
      </c>
      <c r="D54" s="786"/>
      <c r="E54" s="782"/>
      <c r="F54" s="782"/>
      <c r="G54" s="688"/>
      <c r="H54" s="783"/>
      <c r="I54" s="783"/>
      <c r="J54" s="783"/>
      <c r="K54" s="784"/>
      <c r="L54" s="784"/>
      <c r="M54" s="784"/>
      <c r="N54" s="785"/>
    </row>
    <row r="55" spans="1:14" s="144" customFormat="1" ht="15" x14ac:dyDescent="0.25">
      <c r="A55" s="780" t="s">
        <v>629</v>
      </c>
      <c r="B55" s="782"/>
      <c r="C55" s="144" t="s">
        <v>543</v>
      </c>
      <c r="D55" s="566"/>
      <c r="E55" s="782"/>
      <c r="F55" s="782"/>
      <c r="G55" s="688">
        <v>2026</v>
      </c>
      <c r="H55" s="783"/>
      <c r="I55" s="783">
        <v>-55000</v>
      </c>
      <c r="J55" s="783">
        <v>-55000</v>
      </c>
      <c r="K55" s="784"/>
      <c r="L55" s="784"/>
      <c r="M55" s="784"/>
      <c r="N55" s="785"/>
    </row>
    <row r="56" spans="1:14" s="144" customFormat="1" ht="33.75" customHeight="1" x14ac:dyDescent="0.25">
      <c r="A56" s="781"/>
      <c r="B56" s="782"/>
      <c r="C56" s="786" t="s">
        <v>544</v>
      </c>
      <c r="D56" s="786"/>
      <c r="E56" s="782"/>
      <c r="F56" s="782"/>
      <c r="G56" s="688"/>
      <c r="H56" s="783"/>
      <c r="I56" s="783"/>
      <c r="J56" s="783"/>
      <c r="K56" s="784"/>
      <c r="L56" s="784"/>
      <c r="M56" s="784"/>
      <c r="N56" s="785"/>
    </row>
    <row r="57" spans="1:14" s="144" customFormat="1" ht="15" x14ac:dyDescent="0.25">
      <c r="A57" s="780" t="s">
        <v>630</v>
      </c>
      <c r="B57" s="782"/>
      <c r="C57" s="144" t="s">
        <v>545</v>
      </c>
      <c r="D57" s="566"/>
      <c r="E57" s="782"/>
      <c r="F57" s="782"/>
      <c r="G57" s="688">
        <v>2026</v>
      </c>
      <c r="H57" s="783"/>
      <c r="I57" s="783">
        <v>-55000</v>
      </c>
      <c r="J57" s="783">
        <v>-55000</v>
      </c>
      <c r="K57" s="784"/>
      <c r="L57" s="784"/>
      <c r="M57" s="784"/>
      <c r="N57" s="785"/>
    </row>
    <row r="58" spans="1:14" s="144" customFormat="1" ht="30" customHeight="1" x14ac:dyDescent="0.25">
      <c r="A58" s="781"/>
      <c r="B58" s="782"/>
      <c r="C58" s="786" t="s">
        <v>546</v>
      </c>
      <c r="D58" s="786"/>
      <c r="E58" s="782"/>
      <c r="F58" s="782"/>
      <c r="G58" s="688"/>
      <c r="H58" s="783"/>
      <c r="I58" s="783"/>
      <c r="J58" s="783"/>
      <c r="K58" s="784"/>
      <c r="L58" s="784"/>
      <c r="M58" s="784"/>
      <c r="N58" s="785"/>
    </row>
    <row r="59" spans="1:14" s="144" customFormat="1" ht="15" x14ac:dyDescent="0.25">
      <c r="A59" s="780" t="s">
        <v>631</v>
      </c>
      <c r="B59" s="782"/>
      <c r="C59" s="144" t="s">
        <v>547</v>
      </c>
      <c r="D59" s="566"/>
      <c r="E59" s="782"/>
      <c r="F59" s="782"/>
      <c r="G59" s="688">
        <v>2026</v>
      </c>
      <c r="H59" s="783"/>
      <c r="I59" s="783">
        <v>-55000</v>
      </c>
      <c r="J59" s="783">
        <v>-55000</v>
      </c>
      <c r="K59" s="784"/>
      <c r="L59" s="784"/>
      <c r="M59" s="784"/>
      <c r="N59" s="785"/>
    </row>
    <row r="60" spans="1:14" s="144" customFormat="1" ht="45.75" customHeight="1" x14ac:dyDescent="0.25">
      <c r="A60" s="781"/>
      <c r="B60" s="782"/>
      <c r="C60" s="786" t="s">
        <v>548</v>
      </c>
      <c r="D60" s="786"/>
      <c r="E60" s="782"/>
      <c r="F60" s="782"/>
      <c r="G60" s="688"/>
      <c r="H60" s="783"/>
      <c r="I60" s="783"/>
      <c r="J60" s="783"/>
      <c r="K60" s="784"/>
      <c r="L60" s="784"/>
      <c r="M60" s="784"/>
      <c r="N60" s="785"/>
    </row>
    <row r="61" spans="1:14" s="144" customFormat="1" ht="27" customHeight="1" x14ac:dyDescent="0.25">
      <c r="A61" s="780" t="s">
        <v>632</v>
      </c>
      <c r="B61" s="782"/>
      <c r="C61" s="144" t="s">
        <v>619</v>
      </c>
      <c r="D61" s="566"/>
      <c r="E61" s="782"/>
      <c r="F61" s="782"/>
      <c r="G61" s="688">
        <v>2026</v>
      </c>
      <c r="H61" s="783">
        <v>427700</v>
      </c>
      <c r="I61" s="783">
        <v>427700</v>
      </c>
      <c r="J61" s="783">
        <v>427700</v>
      </c>
      <c r="K61" s="784"/>
      <c r="L61" s="784"/>
      <c r="M61" s="784"/>
      <c r="N61" s="785"/>
    </row>
    <row r="62" spans="1:14" s="144" customFormat="1" ht="45.75" customHeight="1" x14ac:dyDescent="0.25">
      <c r="A62" s="781"/>
      <c r="B62" s="782"/>
      <c r="C62" s="786" t="s">
        <v>618</v>
      </c>
      <c r="D62" s="786"/>
      <c r="E62" s="782"/>
      <c r="F62" s="782"/>
      <c r="G62" s="688"/>
      <c r="H62" s="783"/>
      <c r="I62" s="783"/>
      <c r="J62" s="783"/>
      <c r="K62" s="784"/>
      <c r="L62" s="784"/>
      <c r="M62" s="784"/>
      <c r="N62" s="785"/>
    </row>
    <row r="63" spans="1:14" s="144" customFormat="1" ht="28.5" customHeight="1" x14ac:dyDescent="0.25">
      <c r="A63" s="780" t="s">
        <v>633</v>
      </c>
      <c r="B63" s="782"/>
      <c r="C63" s="144" t="s">
        <v>619</v>
      </c>
      <c r="D63" s="566"/>
      <c r="E63" s="782"/>
      <c r="F63" s="782"/>
      <c r="G63" s="688">
        <v>2026</v>
      </c>
      <c r="H63" s="783">
        <v>672300</v>
      </c>
      <c r="I63" s="783">
        <v>672300</v>
      </c>
      <c r="J63" s="783">
        <v>672300</v>
      </c>
      <c r="K63" s="784"/>
      <c r="L63" s="784"/>
      <c r="M63" s="784"/>
      <c r="N63" s="785"/>
    </row>
    <row r="64" spans="1:14" s="144" customFormat="1" ht="45.75" customHeight="1" x14ac:dyDescent="0.25">
      <c r="A64" s="781"/>
      <c r="B64" s="782"/>
      <c r="C64" s="786" t="s">
        <v>618</v>
      </c>
      <c r="D64" s="786"/>
      <c r="E64" s="782"/>
      <c r="F64" s="782"/>
      <c r="G64" s="688"/>
      <c r="H64" s="783"/>
      <c r="I64" s="783"/>
      <c r="J64" s="783"/>
      <c r="K64" s="784"/>
      <c r="L64" s="784"/>
      <c r="M64" s="784"/>
      <c r="N64" s="785"/>
    </row>
    <row r="65" spans="1:14" s="144" customFormat="1" ht="87" customHeight="1" x14ac:dyDescent="0.25">
      <c r="A65" s="555" t="s">
        <v>501</v>
      </c>
      <c r="B65" s="556" t="s">
        <v>526</v>
      </c>
      <c r="C65" s="556" t="s">
        <v>118</v>
      </c>
      <c r="D65" s="572" t="s">
        <v>583</v>
      </c>
      <c r="E65" s="603" t="s">
        <v>584</v>
      </c>
      <c r="F65" s="556" t="s">
        <v>154</v>
      </c>
      <c r="G65" s="556"/>
      <c r="H65" s="574">
        <f>SUM(H66:H69)</f>
        <v>1572300</v>
      </c>
      <c r="I65" s="574">
        <f>I66+I68</f>
        <v>0</v>
      </c>
      <c r="J65" s="574">
        <f>J66+J68</f>
        <v>0</v>
      </c>
      <c r="K65" s="574">
        <f>SUM(K66:K83)</f>
        <v>0</v>
      </c>
      <c r="L65" s="558"/>
      <c r="M65" s="558"/>
      <c r="N65" s="559"/>
    </row>
    <row r="66" spans="1:14" s="144" customFormat="1" ht="18.75" customHeight="1" x14ac:dyDescent="0.25">
      <c r="A66" s="780" t="s">
        <v>504</v>
      </c>
      <c r="B66" s="782"/>
      <c r="C66" s="144" t="s">
        <v>527</v>
      </c>
      <c r="D66" s="566"/>
      <c r="E66" s="782"/>
      <c r="F66" s="782"/>
      <c r="G66" s="688">
        <v>2026</v>
      </c>
      <c r="H66" s="783"/>
      <c r="I66" s="783">
        <v>-1572300</v>
      </c>
      <c r="J66" s="783"/>
      <c r="K66" s="791">
        <v>-1572300</v>
      </c>
      <c r="L66" s="784"/>
      <c r="M66" s="784"/>
      <c r="N66" s="785"/>
    </row>
    <row r="67" spans="1:14" s="144" customFormat="1" ht="19.5" customHeight="1" x14ac:dyDescent="0.25">
      <c r="A67" s="781"/>
      <c r="B67" s="782"/>
      <c r="C67" s="786" t="s">
        <v>528</v>
      </c>
      <c r="D67" s="786"/>
      <c r="E67" s="782"/>
      <c r="F67" s="782"/>
      <c r="G67" s="688"/>
      <c r="H67" s="783"/>
      <c r="I67" s="783"/>
      <c r="J67" s="783"/>
      <c r="K67" s="791"/>
      <c r="L67" s="784"/>
      <c r="M67" s="784"/>
      <c r="N67" s="785"/>
    </row>
    <row r="68" spans="1:14" s="144" customFormat="1" ht="24.75" customHeight="1" x14ac:dyDescent="0.25">
      <c r="A68" s="648"/>
      <c r="B68" s="566"/>
      <c r="C68" s="144" t="s">
        <v>619</v>
      </c>
      <c r="D68" s="566"/>
      <c r="E68" s="782"/>
      <c r="F68" s="782"/>
      <c r="G68" s="688">
        <v>2026</v>
      </c>
      <c r="H68" s="783">
        <v>1572300</v>
      </c>
      <c r="I68" s="783">
        <v>1572300</v>
      </c>
      <c r="J68" s="783"/>
      <c r="K68" s="792">
        <v>1572300</v>
      </c>
      <c r="L68" s="794"/>
      <c r="M68" s="794"/>
      <c r="N68" s="778"/>
    </row>
    <row r="69" spans="1:14" s="144" customFormat="1" ht="45.75" customHeight="1" x14ac:dyDescent="0.25">
      <c r="A69" s="648" t="s">
        <v>634</v>
      </c>
      <c r="B69" s="566"/>
      <c r="C69" s="786" t="s">
        <v>618</v>
      </c>
      <c r="D69" s="786"/>
      <c r="E69" s="782"/>
      <c r="F69" s="782"/>
      <c r="G69" s="688"/>
      <c r="H69" s="783"/>
      <c r="I69" s="783"/>
      <c r="J69" s="783"/>
      <c r="K69" s="793"/>
      <c r="L69" s="795"/>
      <c r="M69" s="795"/>
      <c r="N69" s="779"/>
    </row>
    <row r="70" spans="1:14" s="144" customFormat="1" ht="15" x14ac:dyDescent="0.25">
      <c r="A70" s="780" t="s">
        <v>592</v>
      </c>
      <c r="B70" s="782" t="s">
        <v>526</v>
      </c>
      <c r="C70" s="782" t="s">
        <v>118</v>
      </c>
      <c r="D70" s="829" t="s">
        <v>549</v>
      </c>
      <c r="E70" s="782" t="s">
        <v>550</v>
      </c>
      <c r="F70" s="782" t="s">
        <v>154</v>
      </c>
      <c r="G70" s="688"/>
      <c r="H70" s="830"/>
      <c r="I70" s="830">
        <f>I79+I81</f>
        <v>0</v>
      </c>
      <c r="J70" s="830">
        <f>J79+J81</f>
        <v>0</v>
      </c>
      <c r="K70" s="784"/>
      <c r="L70" s="784"/>
      <c r="M70" s="784"/>
      <c r="N70" s="785"/>
    </row>
    <row r="71" spans="1:14" s="144" customFormat="1" ht="15" x14ac:dyDescent="0.25">
      <c r="A71" s="828"/>
      <c r="B71" s="782"/>
      <c r="C71" s="782"/>
      <c r="D71" s="829"/>
      <c r="E71" s="782"/>
      <c r="F71" s="782"/>
      <c r="G71" s="688"/>
      <c r="H71" s="830"/>
      <c r="I71" s="830"/>
      <c r="J71" s="830"/>
      <c r="K71" s="784"/>
      <c r="L71" s="784"/>
      <c r="M71" s="784"/>
      <c r="N71" s="785"/>
    </row>
    <row r="72" spans="1:14" s="144" customFormat="1" ht="15" x14ac:dyDescent="0.25">
      <c r="A72" s="828"/>
      <c r="B72" s="782"/>
      <c r="C72" s="782"/>
      <c r="D72" s="829"/>
      <c r="E72" s="782"/>
      <c r="F72" s="782"/>
      <c r="G72" s="688"/>
      <c r="H72" s="830"/>
      <c r="I72" s="830"/>
      <c r="J72" s="830"/>
      <c r="K72" s="784"/>
      <c r="L72" s="784"/>
      <c r="M72" s="784"/>
      <c r="N72" s="785"/>
    </row>
    <row r="73" spans="1:14" s="144" customFormat="1" ht="15" x14ac:dyDescent="0.25">
      <c r="A73" s="828"/>
      <c r="B73" s="782"/>
      <c r="C73" s="782"/>
      <c r="D73" s="829"/>
      <c r="E73" s="782"/>
      <c r="F73" s="782"/>
      <c r="G73" s="688"/>
      <c r="H73" s="830"/>
      <c r="I73" s="830"/>
      <c r="J73" s="830"/>
      <c r="K73" s="784"/>
      <c r="L73" s="784"/>
      <c r="M73" s="784"/>
      <c r="N73" s="785"/>
    </row>
    <row r="74" spans="1:14" s="144" customFormat="1" ht="15" x14ac:dyDescent="0.25">
      <c r="A74" s="828"/>
      <c r="B74" s="782"/>
      <c r="C74" s="782"/>
      <c r="D74" s="829"/>
      <c r="E74" s="782"/>
      <c r="F74" s="782"/>
      <c r="G74" s="688"/>
      <c r="H74" s="830"/>
      <c r="I74" s="830"/>
      <c r="J74" s="830"/>
      <c r="K74" s="784"/>
      <c r="L74" s="784"/>
      <c r="M74" s="784"/>
      <c r="N74" s="785"/>
    </row>
    <row r="75" spans="1:14" s="144" customFormat="1" ht="9" customHeight="1" x14ac:dyDescent="0.25">
      <c r="A75" s="828"/>
      <c r="B75" s="782"/>
      <c r="C75" s="782"/>
      <c r="D75" s="829"/>
      <c r="E75" s="782"/>
      <c r="F75" s="782"/>
      <c r="G75" s="688"/>
      <c r="H75" s="830"/>
      <c r="I75" s="830"/>
      <c r="J75" s="830"/>
      <c r="K75" s="784"/>
      <c r="L75" s="784"/>
      <c r="M75" s="784"/>
      <c r="N75" s="785"/>
    </row>
    <row r="76" spans="1:14" s="144" customFormat="1" ht="1.5" customHeight="1" x14ac:dyDescent="0.25">
      <c r="A76" s="828"/>
      <c r="B76" s="782"/>
      <c r="C76" s="782"/>
      <c r="D76" s="829"/>
      <c r="E76" s="782"/>
      <c r="F76" s="782"/>
      <c r="G76" s="688"/>
      <c r="H76" s="830"/>
      <c r="I76" s="830"/>
      <c r="J76" s="830"/>
      <c r="K76" s="784"/>
      <c r="L76" s="784"/>
      <c r="M76" s="784"/>
      <c r="N76" s="785"/>
    </row>
    <row r="77" spans="1:14" s="144" customFormat="1" ht="1.5" hidden="1" customHeight="1" x14ac:dyDescent="0.25">
      <c r="A77" s="828"/>
      <c r="B77" s="782"/>
      <c r="C77" s="782"/>
      <c r="D77" s="829"/>
      <c r="E77" s="782"/>
      <c r="F77" s="782"/>
      <c r="G77" s="688"/>
      <c r="H77" s="830"/>
      <c r="I77" s="830"/>
      <c r="J77" s="830"/>
      <c r="K77" s="784"/>
      <c r="L77" s="784"/>
      <c r="M77" s="784"/>
      <c r="N77" s="785"/>
    </row>
    <row r="78" spans="1:14" s="144" customFormat="1" ht="9.75" hidden="1" customHeight="1" x14ac:dyDescent="0.25">
      <c r="A78" s="781"/>
      <c r="B78" s="782"/>
      <c r="C78" s="782"/>
      <c r="D78" s="829"/>
      <c r="E78" s="782"/>
      <c r="F78" s="782"/>
      <c r="G78" s="688"/>
      <c r="H78" s="830"/>
      <c r="I78" s="830"/>
      <c r="J78" s="830"/>
      <c r="K78" s="784"/>
      <c r="L78" s="784"/>
      <c r="M78" s="784"/>
      <c r="N78" s="785"/>
    </row>
    <row r="79" spans="1:14" s="144" customFormat="1" ht="15" x14ac:dyDescent="0.25">
      <c r="A79" s="780" t="s">
        <v>593</v>
      </c>
      <c r="B79" s="782"/>
      <c r="C79" s="553" t="s">
        <v>551</v>
      </c>
      <c r="D79" s="566"/>
      <c r="E79" s="782"/>
      <c r="F79" s="782"/>
      <c r="G79" s="688">
        <v>2026</v>
      </c>
      <c r="H79" s="783"/>
      <c r="I79" s="783">
        <v>-1200000</v>
      </c>
      <c r="J79" s="783">
        <v>-1200000</v>
      </c>
      <c r="K79" s="784"/>
      <c r="L79" s="784"/>
      <c r="M79" s="784"/>
      <c r="N79" s="785"/>
    </row>
    <row r="80" spans="1:14" s="144" customFormat="1" ht="20.25" customHeight="1" x14ac:dyDescent="0.25">
      <c r="A80" s="781"/>
      <c r="B80" s="782"/>
      <c r="C80" s="786" t="s">
        <v>552</v>
      </c>
      <c r="D80" s="786"/>
      <c r="E80" s="782"/>
      <c r="F80" s="782"/>
      <c r="G80" s="688"/>
      <c r="H80" s="783"/>
      <c r="I80" s="783"/>
      <c r="J80" s="783"/>
      <c r="K80" s="784"/>
      <c r="L80" s="784"/>
      <c r="M80" s="784"/>
      <c r="N80" s="785"/>
    </row>
    <row r="81" spans="1:14" s="144" customFormat="1" ht="20.25" customHeight="1" x14ac:dyDescent="0.25">
      <c r="A81" s="780" t="s">
        <v>635</v>
      </c>
      <c r="B81" s="782"/>
      <c r="C81" s="553" t="s">
        <v>620</v>
      </c>
      <c r="D81" s="566"/>
      <c r="E81" s="782"/>
      <c r="F81" s="782"/>
      <c r="G81" s="688">
        <v>2026</v>
      </c>
      <c r="H81" s="783"/>
      <c r="I81" s="783">
        <v>1200000</v>
      </c>
      <c r="J81" s="783">
        <v>1200000</v>
      </c>
      <c r="K81" s="784"/>
      <c r="L81" s="784"/>
      <c r="M81" s="784"/>
      <c r="N81" s="785"/>
    </row>
    <row r="82" spans="1:14" s="144" customFormat="1" ht="38.25" customHeight="1" x14ac:dyDescent="0.25">
      <c r="A82" s="781"/>
      <c r="B82" s="782"/>
      <c r="C82" s="786" t="s">
        <v>621</v>
      </c>
      <c r="D82" s="786"/>
      <c r="E82" s="782"/>
      <c r="F82" s="782"/>
      <c r="G82" s="688"/>
      <c r="H82" s="783"/>
      <c r="I82" s="783"/>
      <c r="J82" s="783"/>
      <c r="K82" s="784"/>
      <c r="L82" s="784"/>
      <c r="M82" s="784"/>
      <c r="N82" s="785"/>
    </row>
    <row r="83" spans="1:14" s="144" customFormat="1" ht="15" x14ac:dyDescent="0.25">
      <c r="A83" s="780" t="s">
        <v>517</v>
      </c>
      <c r="B83" s="782" t="s">
        <v>526</v>
      </c>
      <c r="C83" s="787" t="s">
        <v>118</v>
      </c>
      <c r="D83" s="789" t="s">
        <v>394</v>
      </c>
      <c r="E83" s="782" t="s">
        <v>396</v>
      </c>
      <c r="F83" s="782" t="s">
        <v>154</v>
      </c>
      <c r="G83" s="782"/>
      <c r="H83" s="830">
        <f>H85</f>
        <v>29743150</v>
      </c>
      <c r="I83" s="830">
        <f>I85</f>
        <v>-5626062</v>
      </c>
      <c r="J83" s="830">
        <f>J85</f>
        <v>-5626062</v>
      </c>
      <c r="K83" s="833"/>
      <c r="L83" s="833"/>
      <c r="M83" s="833"/>
      <c r="N83" s="834"/>
    </row>
    <row r="84" spans="1:14" s="144" customFormat="1" ht="135.75" customHeight="1" x14ac:dyDescent="0.25">
      <c r="A84" s="781"/>
      <c r="B84" s="782"/>
      <c r="C84" s="788"/>
      <c r="D84" s="790"/>
      <c r="E84" s="782"/>
      <c r="F84" s="782"/>
      <c r="G84" s="782"/>
      <c r="H84" s="830"/>
      <c r="I84" s="830"/>
      <c r="J84" s="830"/>
      <c r="K84" s="833"/>
      <c r="L84" s="833"/>
      <c r="M84" s="833"/>
      <c r="N84" s="834"/>
    </row>
    <row r="85" spans="1:14" s="144" customFormat="1" ht="15" x14ac:dyDescent="0.25">
      <c r="A85" s="780" t="s">
        <v>522</v>
      </c>
      <c r="B85" s="782"/>
      <c r="C85" s="144" t="s">
        <v>553</v>
      </c>
      <c r="D85" s="566"/>
      <c r="E85" s="782"/>
      <c r="F85" s="782"/>
      <c r="G85" s="688" t="s">
        <v>467</v>
      </c>
      <c r="H85" s="783">
        <v>29743150</v>
      </c>
      <c r="I85" s="783">
        <v>-5626062</v>
      </c>
      <c r="J85" s="783">
        <v>-5626062</v>
      </c>
      <c r="K85" s="784"/>
      <c r="L85" s="784"/>
      <c r="M85" s="784"/>
      <c r="N85" s="785"/>
    </row>
    <row r="86" spans="1:14" s="144" customFormat="1" ht="62.25" customHeight="1" x14ac:dyDescent="0.25">
      <c r="A86" s="781"/>
      <c r="B86" s="782"/>
      <c r="C86" s="786" t="s">
        <v>279</v>
      </c>
      <c r="D86" s="786"/>
      <c r="E86" s="782"/>
      <c r="F86" s="782"/>
      <c r="G86" s="688"/>
      <c r="H86" s="783"/>
      <c r="I86" s="783"/>
      <c r="J86" s="783"/>
      <c r="K86" s="784"/>
      <c r="L86" s="784"/>
      <c r="M86" s="784"/>
      <c r="N86" s="785"/>
    </row>
    <row r="87" spans="1:14" s="144" customFormat="1" ht="69" hidden="1" customHeight="1" x14ac:dyDescent="0.25">
      <c r="A87" s="780" t="s">
        <v>554</v>
      </c>
      <c r="B87" s="787" t="s">
        <v>526</v>
      </c>
      <c r="C87" s="787" t="s">
        <v>118</v>
      </c>
      <c r="D87" s="789" t="s">
        <v>428</v>
      </c>
      <c r="E87" s="787" t="s">
        <v>622</v>
      </c>
      <c r="F87" s="787"/>
      <c r="G87" s="787"/>
      <c r="H87" s="774">
        <f>H89+H91</f>
        <v>0</v>
      </c>
      <c r="I87" s="774">
        <f>I89+I91</f>
        <v>0</v>
      </c>
      <c r="J87" s="774">
        <f>I87</f>
        <v>0</v>
      </c>
      <c r="K87" s="776"/>
      <c r="L87" s="776"/>
      <c r="M87" s="776"/>
      <c r="N87" s="778"/>
    </row>
    <row r="88" spans="1:14" s="144" customFormat="1" ht="69" hidden="1" customHeight="1" x14ac:dyDescent="0.25">
      <c r="A88" s="781"/>
      <c r="B88" s="788"/>
      <c r="C88" s="788"/>
      <c r="D88" s="790"/>
      <c r="E88" s="788"/>
      <c r="F88" s="788"/>
      <c r="G88" s="788"/>
      <c r="H88" s="775"/>
      <c r="I88" s="775"/>
      <c r="J88" s="775"/>
      <c r="K88" s="777"/>
      <c r="L88" s="777"/>
      <c r="M88" s="777"/>
      <c r="N88" s="779"/>
    </row>
    <row r="89" spans="1:14" s="144" customFormat="1" ht="22.5" hidden="1" customHeight="1" x14ac:dyDescent="0.25">
      <c r="A89" s="780" t="s">
        <v>556</v>
      </c>
      <c r="B89" s="782"/>
      <c r="D89" s="566"/>
      <c r="E89" s="782"/>
      <c r="F89" s="782"/>
      <c r="G89" s="688" t="s">
        <v>460</v>
      </c>
      <c r="H89" s="783"/>
      <c r="I89" s="783"/>
      <c r="J89" s="783"/>
      <c r="K89" s="784"/>
      <c r="L89" s="784"/>
      <c r="M89" s="784"/>
      <c r="N89" s="785"/>
    </row>
    <row r="90" spans="1:14" s="144" customFormat="1" ht="32.25" hidden="1" customHeight="1" x14ac:dyDescent="0.25">
      <c r="A90" s="781"/>
      <c r="B90" s="782"/>
      <c r="C90" s="786"/>
      <c r="D90" s="786"/>
      <c r="E90" s="782"/>
      <c r="F90" s="782"/>
      <c r="G90" s="688"/>
      <c r="H90" s="783"/>
      <c r="I90" s="783"/>
      <c r="J90" s="783"/>
      <c r="K90" s="784"/>
      <c r="L90" s="784"/>
      <c r="M90" s="784"/>
      <c r="N90" s="785"/>
    </row>
    <row r="91" spans="1:14" s="144" customFormat="1" ht="69" hidden="1" customHeight="1" x14ac:dyDescent="0.25">
      <c r="A91" s="648"/>
      <c r="B91" s="552"/>
      <c r="C91" s="649"/>
      <c r="D91" s="649"/>
      <c r="E91" s="552"/>
      <c r="F91" s="552"/>
      <c r="G91" s="646"/>
      <c r="H91" s="643"/>
      <c r="I91" s="643"/>
      <c r="J91" s="643"/>
      <c r="K91" s="644"/>
      <c r="L91" s="644"/>
      <c r="M91" s="644"/>
      <c r="N91" s="645"/>
    </row>
    <row r="92" spans="1:14" s="144" customFormat="1" ht="15" customHeight="1" x14ac:dyDescent="0.25">
      <c r="A92" s="780" t="s">
        <v>636</v>
      </c>
      <c r="B92" s="787" t="s">
        <v>526</v>
      </c>
      <c r="C92" s="787" t="s">
        <v>118</v>
      </c>
      <c r="D92" s="789" t="s">
        <v>336</v>
      </c>
      <c r="E92" s="787" t="s">
        <v>555</v>
      </c>
      <c r="F92" s="787"/>
      <c r="G92" s="787"/>
      <c r="H92" s="774">
        <f>H94+H96</f>
        <v>0</v>
      </c>
      <c r="I92" s="774">
        <f>I94+I96</f>
        <v>-495000</v>
      </c>
      <c r="J92" s="774">
        <f>I92</f>
        <v>-495000</v>
      </c>
      <c r="K92" s="776"/>
      <c r="L92" s="776"/>
      <c r="M92" s="776"/>
      <c r="N92" s="778"/>
    </row>
    <row r="93" spans="1:14" s="144" customFormat="1" ht="61.5" customHeight="1" x14ac:dyDescent="0.25">
      <c r="A93" s="781"/>
      <c r="B93" s="788"/>
      <c r="C93" s="788"/>
      <c r="D93" s="790"/>
      <c r="E93" s="788"/>
      <c r="F93" s="788"/>
      <c r="G93" s="788"/>
      <c r="H93" s="775"/>
      <c r="I93" s="775"/>
      <c r="J93" s="775"/>
      <c r="K93" s="777"/>
      <c r="L93" s="777"/>
      <c r="M93" s="777"/>
      <c r="N93" s="779"/>
    </row>
    <row r="94" spans="1:14" s="144" customFormat="1" ht="15" hidden="1" x14ac:dyDescent="0.25">
      <c r="A94" s="780" t="s">
        <v>556</v>
      </c>
      <c r="B94" s="782"/>
      <c r="C94" s="144" t="s">
        <v>557</v>
      </c>
      <c r="D94" s="566"/>
      <c r="E94" s="782"/>
      <c r="F94" s="782"/>
      <c r="G94" s="688" t="s">
        <v>460</v>
      </c>
      <c r="H94" s="783"/>
      <c r="I94" s="783"/>
      <c r="J94" s="783"/>
      <c r="K94" s="784"/>
      <c r="L94" s="784"/>
      <c r="M94" s="784"/>
      <c r="N94" s="785"/>
    </row>
    <row r="95" spans="1:14" s="144" customFormat="1" ht="81" hidden="1" customHeight="1" x14ac:dyDescent="0.25">
      <c r="A95" s="781"/>
      <c r="B95" s="782"/>
      <c r="C95" s="786" t="s">
        <v>558</v>
      </c>
      <c r="D95" s="786"/>
      <c r="E95" s="782"/>
      <c r="F95" s="782"/>
      <c r="G95" s="688"/>
      <c r="H95" s="783"/>
      <c r="I95" s="783"/>
      <c r="J95" s="783"/>
      <c r="K95" s="784"/>
      <c r="L95" s="784"/>
      <c r="M95" s="784"/>
      <c r="N95" s="785"/>
    </row>
    <row r="96" spans="1:14" s="144" customFormat="1" ht="15" x14ac:dyDescent="0.25">
      <c r="A96" s="780" t="s">
        <v>637</v>
      </c>
      <c r="B96" s="782"/>
      <c r="C96" s="144" t="s">
        <v>559</v>
      </c>
      <c r="D96" s="566"/>
      <c r="E96" s="782"/>
      <c r="F96" s="782"/>
      <c r="G96" s="688" t="s">
        <v>459</v>
      </c>
      <c r="H96" s="783"/>
      <c r="I96" s="783">
        <v>-495000</v>
      </c>
      <c r="J96" s="783">
        <v>-495000</v>
      </c>
      <c r="K96" s="784"/>
      <c r="L96" s="784"/>
      <c r="M96" s="784"/>
      <c r="N96" s="785"/>
    </row>
    <row r="97" spans="1:14" s="144" customFormat="1" ht="88.5" customHeight="1" x14ac:dyDescent="0.25">
      <c r="A97" s="781"/>
      <c r="B97" s="782"/>
      <c r="C97" s="786" t="s">
        <v>560</v>
      </c>
      <c r="D97" s="786"/>
      <c r="E97" s="782"/>
      <c r="F97" s="782"/>
      <c r="G97" s="688"/>
      <c r="H97" s="783"/>
      <c r="I97" s="783"/>
      <c r="J97" s="783"/>
      <c r="K97" s="784"/>
      <c r="L97" s="784"/>
      <c r="M97" s="784"/>
      <c r="N97" s="785"/>
    </row>
    <row r="98" spans="1:14" s="144" customFormat="1" ht="15.75" x14ac:dyDescent="0.25">
      <c r="A98" s="579"/>
      <c r="B98" s="837" t="s">
        <v>516</v>
      </c>
      <c r="C98" s="838"/>
      <c r="D98" s="839"/>
      <c r="E98" s="580"/>
      <c r="F98" s="580"/>
      <c r="G98" s="580"/>
      <c r="H98" s="581">
        <f>H92+H70+H83+H38+H66</f>
        <v>30843150</v>
      </c>
      <c r="I98" s="581">
        <f>I92+I70+I83+I38</f>
        <v>-6121062</v>
      </c>
      <c r="J98" s="581">
        <f>J92+J70+J83+J38</f>
        <v>-6121062</v>
      </c>
      <c r="K98" s="581">
        <f>K92+K70+K83+K38</f>
        <v>0</v>
      </c>
      <c r="L98" s="583"/>
      <c r="M98" s="583"/>
      <c r="N98" s="584"/>
    </row>
    <row r="99" spans="1:14" s="144" customFormat="1" ht="69" hidden="1" customHeight="1" x14ac:dyDescent="0.25">
      <c r="A99" s="585" t="s">
        <v>561</v>
      </c>
      <c r="B99" s="566" t="s">
        <v>562</v>
      </c>
      <c r="C99" s="566" t="s">
        <v>118</v>
      </c>
      <c r="D99" s="586" t="s">
        <v>337</v>
      </c>
      <c r="E99" s="587" t="s">
        <v>563</v>
      </c>
      <c r="F99" s="566"/>
      <c r="G99" s="566"/>
      <c r="H99" s="578"/>
      <c r="I99" s="578"/>
      <c r="J99" s="578"/>
      <c r="K99" s="576"/>
      <c r="L99" s="576"/>
      <c r="M99" s="576"/>
      <c r="N99" s="577"/>
    </row>
    <row r="100" spans="1:14" s="144" customFormat="1" ht="15" hidden="1" x14ac:dyDescent="0.25">
      <c r="A100" s="780" t="s">
        <v>564</v>
      </c>
      <c r="B100" s="787"/>
      <c r="C100" s="144" t="s">
        <v>565</v>
      </c>
      <c r="D100" s="566"/>
      <c r="E100" s="782"/>
      <c r="F100" s="782"/>
      <c r="G100" s="688">
        <v>2026</v>
      </c>
      <c r="H100" s="783"/>
      <c r="I100" s="783"/>
      <c r="J100" s="783"/>
      <c r="K100" s="835"/>
      <c r="L100" s="835"/>
      <c r="M100" s="835"/>
      <c r="N100" s="831"/>
    </row>
    <row r="101" spans="1:14" s="144" customFormat="1" ht="31.5" hidden="1" customHeight="1" x14ac:dyDescent="0.25">
      <c r="A101" s="781"/>
      <c r="B101" s="788"/>
      <c r="C101" s="786" t="s">
        <v>566</v>
      </c>
      <c r="D101" s="786"/>
      <c r="E101" s="782"/>
      <c r="F101" s="782"/>
      <c r="G101" s="688"/>
      <c r="H101" s="783"/>
      <c r="I101" s="783"/>
      <c r="J101" s="783"/>
      <c r="K101" s="836"/>
      <c r="L101" s="836"/>
      <c r="M101" s="836"/>
      <c r="N101" s="832"/>
    </row>
    <row r="102" spans="1:14" s="144" customFormat="1" ht="15.75" hidden="1" x14ac:dyDescent="0.25">
      <c r="A102" s="579"/>
      <c r="B102" s="837" t="s">
        <v>516</v>
      </c>
      <c r="C102" s="838"/>
      <c r="D102" s="839"/>
      <c r="E102" s="580"/>
      <c r="F102" s="580"/>
      <c r="G102" s="580"/>
      <c r="H102" s="581"/>
      <c r="I102" s="581">
        <f>I99</f>
        <v>0</v>
      </c>
      <c r="J102" s="581">
        <f>J99</f>
        <v>0</v>
      </c>
      <c r="K102" s="582"/>
      <c r="L102" s="583"/>
      <c r="M102" s="583"/>
      <c r="N102" s="588"/>
    </row>
    <row r="103" spans="1:14" s="593" customFormat="1" ht="44.25" customHeight="1" thickBot="1" x14ac:dyDescent="0.35">
      <c r="A103" s="589"/>
      <c r="B103" s="840" t="s">
        <v>567</v>
      </c>
      <c r="C103" s="841"/>
      <c r="D103" s="842"/>
      <c r="E103" s="590"/>
      <c r="F103" s="590"/>
      <c r="G103" s="590"/>
      <c r="H103" s="604">
        <f>H102+H98+H37+H33</f>
        <v>30843150</v>
      </c>
      <c r="I103" s="604">
        <f>I102+I98+I37+I33</f>
        <v>-6121062</v>
      </c>
      <c r="J103" s="604">
        <f>J102+J98+J37+J33</f>
        <v>-6121062</v>
      </c>
      <c r="K103" s="604">
        <f>K102+K98+K37+K33</f>
        <v>0</v>
      </c>
      <c r="L103" s="591"/>
      <c r="M103" s="591"/>
      <c r="N103" s="592"/>
    </row>
    <row r="104" spans="1:14" x14ac:dyDescent="0.2">
      <c r="A104" s="594"/>
      <c r="B104" s="594"/>
      <c r="C104" s="594"/>
      <c r="D104" s="594"/>
      <c r="E104" s="594"/>
      <c r="F104" s="594"/>
      <c r="G104" s="594"/>
      <c r="H104" s="594"/>
      <c r="I104" s="594"/>
      <c r="J104" s="594"/>
    </row>
    <row r="105" spans="1:14" x14ac:dyDescent="0.2">
      <c r="A105" s="594"/>
      <c r="B105" s="594"/>
      <c r="C105" s="594"/>
      <c r="D105" s="594"/>
      <c r="E105" s="594"/>
      <c r="F105" s="594"/>
      <c r="G105" s="594"/>
      <c r="H105" s="594"/>
      <c r="I105" s="594"/>
      <c r="J105" s="594"/>
    </row>
    <row r="106" spans="1:14" x14ac:dyDescent="0.2">
      <c r="A106" s="594"/>
      <c r="B106" s="594"/>
      <c r="C106" s="594"/>
      <c r="D106" s="594"/>
      <c r="E106" s="594"/>
      <c r="F106" s="594"/>
      <c r="G106" s="594"/>
      <c r="H106" s="594"/>
      <c r="I106" s="594"/>
      <c r="J106" s="594"/>
    </row>
    <row r="107" spans="1:14" x14ac:dyDescent="0.2">
      <c r="A107" s="594"/>
      <c r="B107" s="594"/>
      <c r="C107" s="594"/>
      <c r="D107" s="594"/>
      <c r="E107" s="594"/>
      <c r="F107" s="594"/>
      <c r="G107" s="594"/>
      <c r="H107" s="594"/>
      <c r="I107" s="594"/>
      <c r="J107" s="594"/>
    </row>
    <row r="109" spans="1:14" s="26" customFormat="1" ht="18.75" x14ac:dyDescent="0.3">
      <c r="A109" s="26" t="s">
        <v>568</v>
      </c>
      <c r="F109" s="26" t="s">
        <v>413</v>
      </c>
    </row>
  </sheetData>
  <mergeCells count="454">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I96:I97"/>
    <mergeCell ref="J96:J97"/>
    <mergeCell ref="K96:K97"/>
    <mergeCell ref="L96:L97"/>
    <mergeCell ref="M96:M97"/>
    <mergeCell ref="N96:N97"/>
    <mergeCell ref="C97:D97"/>
    <mergeCell ref="H94:H95"/>
    <mergeCell ref="A94:A95"/>
    <mergeCell ref="B94:B95"/>
    <mergeCell ref="E94:E95"/>
    <mergeCell ref="F94:F95"/>
    <mergeCell ref="J92:J93"/>
    <mergeCell ref="K92:K93"/>
    <mergeCell ref="L92:L93"/>
    <mergeCell ref="M92:M93"/>
    <mergeCell ref="N92:N93"/>
    <mergeCell ref="E92:E93"/>
    <mergeCell ref="F92:F93"/>
    <mergeCell ref="G92:G93"/>
    <mergeCell ref="H92:H93"/>
    <mergeCell ref="I92:I93"/>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I61:I62"/>
    <mergeCell ref="J61:J62"/>
    <mergeCell ref="A66:A67"/>
    <mergeCell ref="B66:B67"/>
    <mergeCell ref="E66:E67"/>
    <mergeCell ref="F66:F67"/>
    <mergeCell ref="G66:G67"/>
    <mergeCell ref="H66:H67"/>
    <mergeCell ref="I66:I67"/>
    <mergeCell ref="J66:J67"/>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5"/>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61" t="s">
        <v>478</v>
      </c>
      <c r="I1" s="761"/>
      <c r="J1" s="761"/>
      <c r="K1" s="761"/>
    </row>
    <row r="2" spans="2:13" ht="18.75" customHeight="1" x14ac:dyDescent="0.25">
      <c r="C2" s="3"/>
      <c r="H2" s="765" t="str">
        <f>додаток_1!D2</f>
        <v xml:space="preserve"> до рішення Здолбунівської міської ради</v>
      </c>
      <c r="I2" s="765"/>
      <c r="J2" s="765"/>
      <c r="K2" s="765"/>
    </row>
    <row r="3" spans="2:13" ht="33.75" customHeight="1" x14ac:dyDescent="0.25">
      <c r="C3" s="3"/>
      <c r="F3" s="33"/>
      <c r="H3" s="765" t="str">
        <f>додаток_1!D3</f>
        <v>"Про зміни до бюджету Здолбунівської міської територіальної громади на 2026 рік"</v>
      </c>
      <c r="I3" s="765"/>
      <c r="J3" s="765"/>
      <c r="K3" s="765"/>
    </row>
    <row r="4" spans="2:13" ht="15.75" x14ac:dyDescent="0.25">
      <c r="C4" s="3"/>
      <c r="H4" s="761" t="str">
        <f>додаток_1!D4</f>
        <v>від 25 березня 2026 року № 3229</v>
      </c>
      <c r="I4" s="761"/>
      <c r="J4" s="761"/>
      <c r="K4" s="761"/>
    </row>
    <row r="5" spans="2:13" x14ac:dyDescent="0.2">
      <c r="C5" s="3"/>
      <c r="I5" s="33"/>
      <c r="J5" s="33"/>
      <c r="K5" s="33"/>
    </row>
    <row r="6" spans="2:13" ht="20.25" customHeight="1" x14ac:dyDescent="0.2">
      <c r="C6" s="849" t="s">
        <v>422</v>
      </c>
      <c r="D6" s="849"/>
      <c r="E6" s="849"/>
      <c r="F6" s="849"/>
      <c r="G6" s="849"/>
      <c r="H6" s="849"/>
      <c r="I6" s="849"/>
      <c r="J6" s="849"/>
      <c r="K6" s="849"/>
    </row>
    <row r="7" spans="2:13" ht="18.75" x14ac:dyDescent="0.3">
      <c r="C7" s="762" t="s">
        <v>423</v>
      </c>
      <c r="D7" s="762"/>
      <c r="E7" s="762"/>
      <c r="F7" s="762"/>
      <c r="G7" s="762"/>
      <c r="H7" s="762"/>
      <c r="I7" s="762"/>
      <c r="J7" s="762"/>
      <c r="K7" s="762"/>
    </row>
    <row r="8" spans="2:13" ht="18.75" x14ac:dyDescent="0.3">
      <c r="C8" s="762" t="s">
        <v>476</v>
      </c>
      <c r="D8" s="762"/>
      <c r="E8" s="762"/>
      <c r="F8" s="762"/>
      <c r="G8" s="762"/>
      <c r="H8" s="762"/>
      <c r="I8" s="762"/>
      <c r="J8" s="762"/>
      <c r="K8" s="762"/>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43" t="s">
        <v>132</v>
      </c>
      <c r="C12" s="845" t="s">
        <v>127</v>
      </c>
      <c r="D12" s="845" t="s">
        <v>116</v>
      </c>
      <c r="E12" s="845" t="s">
        <v>133</v>
      </c>
      <c r="F12" s="847" t="s">
        <v>134</v>
      </c>
      <c r="G12" s="845" t="s">
        <v>135</v>
      </c>
      <c r="H12" s="847" t="s">
        <v>106</v>
      </c>
      <c r="I12" s="847" t="s">
        <v>15</v>
      </c>
      <c r="J12" s="847" t="s">
        <v>5</v>
      </c>
      <c r="K12" s="850"/>
    </row>
    <row r="13" spans="2:13" ht="60" customHeight="1" thickBot="1" x14ac:dyDescent="0.25">
      <c r="B13" s="844"/>
      <c r="C13" s="846"/>
      <c r="D13" s="846"/>
      <c r="E13" s="846"/>
      <c r="F13" s="848"/>
      <c r="G13" s="846"/>
      <c r="H13" s="848"/>
      <c r="I13" s="848"/>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367" t="s">
        <v>151</v>
      </c>
      <c r="C15" s="368"/>
      <c r="D15" s="369"/>
      <c r="E15" s="370" t="s">
        <v>45</v>
      </c>
      <c r="F15" s="371"/>
      <c r="G15" s="371"/>
      <c r="H15" s="372">
        <f>SUM(H16:H48)</f>
        <v>1289263</v>
      </c>
      <c r="I15" s="372">
        <f t="shared" ref="I15:K15" si="0">SUM(I16:I48)</f>
        <v>1289263</v>
      </c>
      <c r="J15" s="372">
        <f>SUM(J16:J48)</f>
        <v>0</v>
      </c>
      <c r="K15" s="373">
        <f t="shared" si="0"/>
        <v>0</v>
      </c>
      <c r="M15" s="232"/>
    </row>
    <row r="16" spans="2:13" ht="63" hidden="1" customHeight="1" x14ac:dyDescent="0.2">
      <c r="B16" s="360" t="s">
        <v>88</v>
      </c>
      <c r="C16" s="361" t="s">
        <v>72</v>
      </c>
      <c r="D16" s="362" t="s">
        <v>46</v>
      </c>
      <c r="E16" s="363" t="s">
        <v>73</v>
      </c>
      <c r="F16" s="364"/>
      <c r="G16" s="365"/>
      <c r="H16" s="46">
        <f>J16</f>
        <v>0</v>
      </c>
      <c r="I16" s="47"/>
      <c r="J16" s="48">
        <f>K16</f>
        <v>0</v>
      </c>
      <c r="K16" s="366"/>
      <c r="M16" s="44"/>
    </row>
    <row r="17" spans="2:11" ht="53.25" hidden="1" customHeight="1" x14ac:dyDescent="0.2">
      <c r="B17" s="253" t="s">
        <v>89</v>
      </c>
      <c r="C17" s="254" t="s">
        <v>68</v>
      </c>
      <c r="D17" s="259" t="s">
        <v>55</v>
      </c>
      <c r="E17" s="202" t="s">
        <v>83</v>
      </c>
      <c r="F17" s="305" t="s">
        <v>353</v>
      </c>
      <c r="G17" s="51" t="s">
        <v>375</v>
      </c>
      <c r="H17" s="306">
        <f>I17+J17</f>
        <v>0</v>
      </c>
      <c r="I17" s="307"/>
      <c r="J17" s="307"/>
      <c r="K17" s="308"/>
    </row>
    <row r="18" spans="2:11" ht="69" hidden="1" customHeight="1" x14ac:dyDescent="0.2">
      <c r="B18" s="253" t="s">
        <v>326</v>
      </c>
      <c r="C18" s="254">
        <v>3032</v>
      </c>
      <c r="D18" s="259" t="s">
        <v>63</v>
      </c>
      <c r="E18" s="202" t="s">
        <v>327</v>
      </c>
      <c r="F18" s="305" t="s">
        <v>354</v>
      </c>
      <c r="G18" s="51" t="s">
        <v>375</v>
      </c>
      <c r="H18" s="306">
        <f>I18</f>
        <v>0</v>
      </c>
      <c r="I18" s="307">
        <f>додаток_3!E19</f>
        <v>0</v>
      </c>
      <c r="J18" s="307"/>
      <c r="K18" s="308"/>
    </row>
    <row r="19" spans="2:11" ht="63.75" hidden="1" customHeight="1" x14ac:dyDescent="0.2">
      <c r="B19" s="253" t="s">
        <v>90</v>
      </c>
      <c r="C19" s="254">
        <v>3033</v>
      </c>
      <c r="D19" s="259" t="s">
        <v>63</v>
      </c>
      <c r="E19" s="202" t="str">
        <f>додаток_3!D20</f>
        <v>Компенсаційні виплати на пільговий проїзд автомобільним транспортом окремим категоріям громадян</v>
      </c>
      <c r="F19" s="305" t="s">
        <v>354</v>
      </c>
      <c r="G19" s="51" t="s">
        <v>375</v>
      </c>
      <c r="H19" s="306">
        <f>I19+J19</f>
        <v>0</v>
      </c>
      <c r="I19" s="307">
        <f>додаток_3!E20</f>
        <v>0</v>
      </c>
      <c r="J19" s="307"/>
      <c r="K19" s="308"/>
    </row>
    <row r="20" spans="2:11" ht="93" hidden="1" customHeight="1" x14ac:dyDescent="0.2">
      <c r="B20" s="253" t="s">
        <v>213</v>
      </c>
      <c r="C20" s="254">
        <v>3035</v>
      </c>
      <c r="D20" s="259" t="s">
        <v>63</v>
      </c>
      <c r="E20" s="202" t="s">
        <v>214</v>
      </c>
      <c r="F20" s="305" t="s">
        <v>355</v>
      </c>
      <c r="G20" s="51" t="s">
        <v>375</v>
      </c>
      <c r="H20" s="306">
        <f>I20+J20</f>
        <v>0</v>
      </c>
      <c r="I20" s="307"/>
      <c r="J20" s="307"/>
      <c r="K20" s="308"/>
    </row>
    <row r="21" spans="2:11" ht="53.25" hidden="1" customHeight="1" x14ac:dyDescent="0.2">
      <c r="B21" s="253" t="s">
        <v>261</v>
      </c>
      <c r="C21" s="254" t="s">
        <v>262</v>
      </c>
      <c r="D21" s="259" t="s">
        <v>259</v>
      </c>
      <c r="E21" s="202" t="s">
        <v>260</v>
      </c>
      <c r="F21" s="305" t="s">
        <v>369</v>
      </c>
      <c r="G21" s="51" t="s">
        <v>375</v>
      </c>
      <c r="H21" s="306">
        <f>J21</f>
        <v>0</v>
      </c>
      <c r="I21" s="307"/>
      <c r="J21" s="307">
        <f>K21</f>
        <v>0</v>
      </c>
      <c r="K21" s="308"/>
    </row>
    <row r="22" spans="2:11" ht="53.25" hidden="1" customHeight="1" x14ac:dyDescent="0.2">
      <c r="B22" s="253" t="s">
        <v>306</v>
      </c>
      <c r="C22" s="254">
        <v>3112</v>
      </c>
      <c r="D22" s="259" t="s">
        <v>174</v>
      </c>
      <c r="E22" s="202" t="s">
        <v>308</v>
      </c>
      <c r="F22" s="305" t="s">
        <v>352</v>
      </c>
      <c r="G22" s="51" t="s">
        <v>375</v>
      </c>
      <c r="H22" s="306">
        <f>I22+J22</f>
        <v>0</v>
      </c>
      <c r="I22" s="307"/>
      <c r="J22" s="307"/>
      <c r="K22" s="308"/>
    </row>
    <row r="23" spans="2:11" ht="77.25" hidden="1" customHeight="1" x14ac:dyDescent="0.2">
      <c r="B23" s="253" t="s">
        <v>258</v>
      </c>
      <c r="C23" s="254">
        <v>3160</v>
      </c>
      <c r="D23" s="259" t="s">
        <v>65</v>
      </c>
      <c r="E23" s="202" t="s">
        <v>257</v>
      </c>
      <c r="F23" s="305" t="s">
        <v>354</v>
      </c>
      <c r="G23" s="51" t="s">
        <v>375</v>
      </c>
      <c r="H23" s="306">
        <f>I23</f>
        <v>0</v>
      </c>
      <c r="I23" s="307"/>
      <c r="J23" s="307"/>
      <c r="K23" s="308"/>
    </row>
    <row r="24" spans="2:11" ht="71.25" hidden="1" customHeight="1" x14ac:dyDescent="0.2">
      <c r="B24" s="253" t="s">
        <v>122</v>
      </c>
      <c r="C24" s="254" t="s">
        <v>100</v>
      </c>
      <c r="D24" s="259" t="s">
        <v>48</v>
      </c>
      <c r="E24" s="202" t="s">
        <v>101</v>
      </c>
      <c r="F24" s="305" t="s">
        <v>354</v>
      </c>
      <c r="G24" s="51" t="s">
        <v>375</v>
      </c>
      <c r="H24" s="306">
        <f>I24+J24</f>
        <v>0</v>
      </c>
      <c r="I24" s="307"/>
      <c r="J24" s="307"/>
      <c r="K24" s="308"/>
    </row>
    <row r="25" spans="2:11" ht="53.25" hidden="1" customHeight="1" x14ac:dyDescent="0.2">
      <c r="B25" s="253" t="s">
        <v>122</v>
      </c>
      <c r="C25" s="254" t="s">
        <v>100</v>
      </c>
      <c r="D25" s="259" t="s">
        <v>48</v>
      </c>
      <c r="E25" s="202" t="s">
        <v>101</v>
      </c>
      <c r="F25" s="305" t="s">
        <v>357</v>
      </c>
      <c r="G25" s="51" t="s">
        <v>375</v>
      </c>
      <c r="H25" s="306">
        <f>I25+J25</f>
        <v>0</v>
      </c>
      <c r="I25" s="307"/>
      <c r="J25" s="307"/>
      <c r="K25" s="308"/>
    </row>
    <row r="26" spans="2:11" ht="53.25" hidden="1" customHeight="1" x14ac:dyDescent="0.2">
      <c r="B26" s="253" t="s">
        <v>122</v>
      </c>
      <c r="C26" s="254" t="s">
        <v>100</v>
      </c>
      <c r="D26" s="259" t="s">
        <v>48</v>
      </c>
      <c r="E26" s="202" t="s">
        <v>101</v>
      </c>
      <c r="F26" s="305" t="s">
        <v>440</v>
      </c>
      <c r="G26" s="51" t="s">
        <v>375</v>
      </c>
      <c r="H26" s="306">
        <f>I26+J26</f>
        <v>0</v>
      </c>
      <c r="I26" s="307"/>
      <c r="J26" s="307"/>
      <c r="K26" s="308"/>
    </row>
    <row r="27" spans="2:11" ht="53.25" hidden="1" customHeight="1" x14ac:dyDescent="0.2">
      <c r="B27" s="253" t="s">
        <v>123</v>
      </c>
      <c r="C27" s="254" t="s">
        <v>102</v>
      </c>
      <c r="D27" s="259" t="s">
        <v>51</v>
      </c>
      <c r="E27" s="202" t="s">
        <v>103</v>
      </c>
      <c r="F27" s="305" t="s">
        <v>358</v>
      </c>
      <c r="G27" s="51" t="s">
        <v>375</v>
      </c>
      <c r="H27" s="306">
        <f>I27+J27</f>
        <v>0</v>
      </c>
      <c r="I27" s="307"/>
      <c r="J27" s="307"/>
      <c r="K27" s="308"/>
    </row>
    <row r="28" spans="2:11" ht="66" customHeight="1" x14ac:dyDescent="0.2">
      <c r="B28" s="253" t="s">
        <v>136</v>
      </c>
      <c r="C28" s="254" t="s">
        <v>137</v>
      </c>
      <c r="D28" s="259" t="s">
        <v>49</v>
      </c>
      <c r="E28" s="202" t="s">
        <v>138</v>
      </c>
      <c r="F28" s="305" t="s">
        <v>359</v>
      </c>
      <c r="G28" s="51" t="s">
        <v>375</v>
      </c>
      <c r="H28" s="306">
        <f>I28</f>
        <v>200000</v>
      </c>
      <c r="I28" s="307">
        <v>200000</v>
      </c>
      <c r="J28" s="307"/>
      <c r="K28" s="308"/>
    </row>
    <row r="29" spans="2:11" ht="86.25" hidden="1" customHeight="1" x14ac:dyDescent="0.2">
      <c r="B29" s="251" t="s">
        <v>187</v>
      </c>
      <c r="C29" s="201" t="s">
        <v>188</v>
      </c>
      <c r="D29" s="257" t="s">
        <v>49</v>
      </c>
      <c r="E29" s="202" t="s">
        <v>189</v>
      </c>
      <c r="F29" s="320" t="s">
        <v>359</v>
      </c>
      <c r="G29" s="51" t="s">
        <v>375</v>
      </c>
      <c r="H29" s="306">
        <f>I29</f>
        <v>0</v>
      </c>
      <c r="I29" s="307"/>
      <c r="J29" s="307"/>
      <c r="K29" s="308"/>
    </row>
    <row r="30" spans="2:11" ht="111.75" customHeight="1" x14ac:dyDescent="0.2">
      <c r="B30" s="253" t="s">
        <v>264</v>
      </c>
      <c r="C30" s="254" t="s">
        <v>263</v>
      </c>
      <c r="D30" s="259" t="s">
        <v>49</v>
      </c>
      <c r="E30" s="202" t="str">
        <f>додаток_3!D31</f>
        <v>Інша діяльність, пов'язана з експлуатацією об'єктів житлово-комунального господарства</v>
      </c>
      <c r="F30" s="305" t="s">
        <v>360</v>
      </c>
      <c r="G30" s="51" t="s">
        <v>375</v>
      </c>
      <c r="H30" s="306">
        <f>I30</f>
        <v>-585500</v>
      </c>
      <c r="I30" s="307">
        <v>-585500</v>
      </c>
      <c r="J30" s="307"/>
      <c r="K30" s="308"/>
    </row>
    <row r="31" spans="2:11" ht="53.25" customHeight="1" x14ac:dyDescent="0.2">
      <c r="B31" s="253" t="s">
        <v>91</v>
      </c>
      <c r="C31" s="254" t="s">
        <v>76</v>
      </c>
      <c r="D31" s="259" t="s">
        <v>49</v>
      </c>
      <c r="E31" s="202" t="s">
        <v>77</v>
      </c>
      <c r="F31" s="305" t="s">
        <v>385</v>
      </c>
      <c r="G31" s="51" t="s">
        <v>375</v>
      </c>
      <c r="H31" s="306">
        <f>I31+J31</f>
        <v>1541797</v>
      </c>
      <c r="I31" s="307">
        <v>1541797</v>
      </c>
      <c r="J31" s="307">
        <f>K31</f>
        <v>0</v>
      </c>
      <c r="K31" s="308"/>
    </row>
    <row r="32" spans="2:11" ht="128.25" customHeight="1" x14ac:dyDescent="0.2">
      <c r="B32" s="253" t="s">
        <v>416</v>
      </c>
      <c r="C32" s="254" t="s">
        <v>414</v>
      </c>
      <c r="D32" s="259" t="s">
        <v>249</v>
      </c>
      <c r="E32" s="202" t="s">
        <v>415</v>
      </c>
      <c r="F32" s="305" t="s">
        <v>417</v>
      </c>
      <c r="G32" s="51" t="s">
        <v>418</v>
      </c>
      <c r="H32" s="306">
        <f>I32</f>
        <v>375961</v>
      </c>
      <c r="I32" s="307">
        <f>додаток_3!E33</f>
        <v>375961</v>
      </c>
      <c r="J32" s="307"/>
      <c r="K32" s="308"/>
    </row>
    <row r="33" spans="2:11" ht="60" hidden="1" customHeight="1" x14ac:dyDescent="0.2">
      <c r="B33" s="253" t="s">
        <v>329</v>
      </c>
      <c r="C33" s="254" t="s">
        <v>330</v>
      </c>
      <c r="D33" s="259" t="s">
        <v>249</v>
      </c>
      <c r="E33" s="202" t="s">
        <v>502</v>
      </c>
      <c r="F33" s="305" t="s">
        <v>385</v>
      </c>
      <c r="G33" s="51" t="s">
        <v>375</v>
      </c>
      <c r="H33" s="306">
        <f>J33</f>
        <v>0</v>
      </c>
      <c r="I33" s="307"/>
      <c r="J33" s="307">
        <f>K33</f>
        <v>0</v>
      </c>
      <c r="K33" s="308"/>
    </row>
    <row r="34" spans="2:11" ht="54" hidden="1" customHeight="1" x14ac:dyDescent="0.2">
      <c r="B34" s="253" t="s">
        <v>92</v>
      </c>
      <c r="C34" s="254">
        <v>7130</v>
      </c>
      <c r="D34" s="259" t="s">
        <v>54</v>
      </c>
      <c r="E34" s="202" t="s">
        <v>66</v>
      </c>
      <c r="F34" s="305" t="s">
        <v>361</v>
      </c>
      <c r="G34" s="51" t="s">
        <v>375</v>
      </c>
      <c r="H34" s="306">
        <f>I34+J34</f>
        <v>0</v>
      </c>
      <c r="I34" s="307">
        <f>додаток_3!E35</f>
        <v>0</v>
      </c>
      <c r="J34" s="307"/>
      <c r="K34" s="308"/>
    </row>
    <row r="35" spans="2:11" ht="54" hidden="1" customHeight="1" x14ac:dyDescent="0.2">
      <c r="B35" s="253" t="s">
        <v>93</v>
      </c>
      <c r="C35" s="254">
        <v>7350</v>
      </c>
      <c r="D35" s="259" t="s">
        <v>82</v>
      </c>
      <c r="E35" s="202" t="s">
        <v>81</v>
      </c>
      <c r="F35" s="305" t="s">
        <v>362</v>
      </c>
      <c r="G35" s="51" t="s">
        <v>375</v>
      </c>
      <c r="H35" s="306">
        <f t="shared" ref="H35:H38" si="1">I35+J35</f>
        <v>0</v>
      </c>
      <c r="I35" s="307"/>
      <c r="J35" s="307">
        <f>додаток_3!J36</f>
        <v>0</v>
      </c>
      <c r="K35" s="308">
        <f t="shared" ref="K35" si="2">J35</f>
        <v>0</v>
      </c>
    </row>
    <row r="36" spans="2:11" ht="65.25" hidden="1" customHeight="1" x14ac:dyDescent="0.2">
      <c r="B36" s="253" t="s">
        <v>441</v>
      </c>
      <c r="C36" s="254">
        <v>7367</v>
      </c>
      <c r="D36" s="259" t="s">
        <v>53</v>
      </c>
      <c r="E36" s="202" t="s">
        <v>442</v>
      </c>
      <c r="F36" s="305" t="s">
        <v>369</v>
      </c>
      <c r="G36" s="51" t="s">
        <v>375</v>
      </c>
      <c r="H36" s="306">
        <f>J36</f>
        <v>0</v>
      </c>
      <c r="I36" s="307"/>
      <c r="J36" s="307">
        <f>K36</f>
        <v>0</v>
      </c>
      <c r="K36" s="308"/>
    </row>
    <row r="37" spans="2:11" ht="53.25" hidden="1" customHeight="1" x14ac:dyDescent="0.2">
      <c r="B37" s="252" t="s">
        <v>441</v>
      </c>
      <c r="C37" s="200">
        <v>7367</v>
      </c>
      <c r="D37" s="258" t="s">
        <v>53</v>
      </c>
      <c r="E37" s="202" t="s">
        <v>442</v>
      </c>
      <c r="F37" s="305" t="s">
        <v>369</v>
      </c>
      <c r="G37" s="51" t="s">
        <v>375</v>
      </c>
      <c r="H37" s="306">
        <f>J37</f>
        <v>0</v>
      </c>
      <c r="I37" s="307"/>
      <c r="J37" s="306"/>
      <c r="K37" s="308"/>
    </row>
    <row r="38" spans="2:11" ht="59.25" customHeight="1" x14ac:dyDescent="0.2">
      <c r="B38" s="252" t="s">
        <v>94</v>
      </c>
      <c r="C38" s="200">
        <v>7461</v>
      </c>
      <c r="D38" s="258" t="s">
        <v>79</v>
      </c>
      <c r="E38" s="202" t="s">
        <v>80</v>
      </c>
      <c r="F38" s="305" t="s">
        <v>363</v>
      </c>
      <c r="G38" s="51" t="s">
        <v>375</v>
      </c>
      <c r="H38" s="306">
        <f t="shared" si="1"/>
        <v>-242995</v>
      </c>
      <c r="I38" s="307">
        <f>додаток_3!F39</f>
        <v>-242995</v>
      </c>
      <c r="J38" s="306"/>
      <c r="K38" s="308"/>
    </row>
    <row r="39" spans="2:11" ht="58.5" hidden="1" customHeight="1" x14ac:dyDescent="0.2">
      <c r="B39" s="252" t="s">
        <v>95</v>
      </c>
      <c r="C39" s="200">
        <v>7670</v>
      </c>
      <c r="D39" s="258" t="s">
        <v>53</v>
      </c>
      <c r="E39" s="202" t="s">
        <v>67</v>
      </c>
      <c r="F39" s="305" t="s">
        <v>369</v>
      </c>
      <c r="G39" s="51" t="s">
        <v>375</v>
      </c>
      <c r="H39" s="306">
        <f>I39+J39</f>
        <v>0</v>
      </c>
      <c r="I39" s="307"/>
      <c r="J39" s="306">
        <f>K39</f>
        <v>0</v>
      </c>
      <c r="K39" s="308">
        <f>додаток_3!J40</f>
        <v>0</v>
      </c>
    </row>
    <row r="40" spans="2:11" ht="89.25" customHeight="1" x14ac:dyDescent="0.2">
      <c r="B40" s="252" t="s">
        <v>99</v>
      </c>
      <c r="C40" s="200">
        <v>7693</v>
      </c>
      <c r="D40" s="258" t="s">
        <v>53</v>
      </c>
      <c r="E40" s="202" t="s">
        <v>98</v>
      </c>
      <c r="F40" s="305" t="s">
        <v>364</v>
      </c>
      <c r="G40" s="51" t="s">
        <v>375</v>
      </c>
      <c r="H40" s="306">
        <f>J40+I40</f>
        <v>-100000</v>
      </c>
      <c r="I40" s="307">
        <f>додаток_3!F42</f>
        <v>-100000</v>
      </c>
      <c r="J40" s="306"/>
      <c r="K40" s="308"/>
    </row>
    <row r="41" spans="2:11" ht="66" customHeight="1" thickBot="1" x14ac:dyDescent="0.25">
      <c r="B41" s="252" t="s">
        <v>613</v>
      </c>
      <c r="C41" s="200">
        <v>7700</v>
      </c>
      <c r="D41" s="258" t="s">
        <v>55</v>
      </c>
      <c r="E41" s="202" t="s">
        <v>614</v>
      </c>
      <c r="F41" s="305" t="s">
        <v>616</v>
      </c>
      <c r="G41" s="51" t="s">
        <v>615</v>
      </c>
      <c r="H41" s="306">
        <f>J41+I41</f>
        <v>100000</v>
      </c>
      <c r="I41" s="307">
        <v>100000</v>
      </c>
      <c r="J41" s="306"/>
      <c r="K41" s="308"/>
    </row>
    <row r="42" spans="2:11" ht="70.5" hidden="1" customHeight="1" x14ac:dyDescent="0.2">
      <c r="B42" s="253" t="s">
        <v>250</v>
      </c>
      <c r="C42" s="254">
        <v>8110</v>
      </c>
      <c r="D42" s="259" t="s">
        <v>252</v>
      </c>
      <c r="E42" s="202" t="s">
        <v>251</v>
      </c>
      <c r="F42" s="305" t="s">
        <v>465</v>
      </c>
      <c r="G42" s="51" t="s">
        <v>466</v>
      </c>
      <c r="H42" s="306">
        <f t="shared" ref="H42:H47" si="3">I42+J42</f>
        <v>0</v>
      </c>
      <c r="I42" s="307">
        <v>0</v>
      </c>
      <c r="J42" s="306"/>
      <c r="K42" s="308"/>
    </row>
    <row r="43" spans="2:11" ht="71.25" hidden="1" customHeight="1" x14ac:dyDescent="0.2">
      <c r="B43" s="253" t="s">
        <v>250</v>
      </c>
      <c r="C43" s="254">
        <v>8110</v>
      </c>
      <c r="D43" s="259" t="s">
        <v>252</v>
      </c>
      <c r="E43" s="202" t="s">
        <v>251</v>
      </c>
      <c r="F43" s="305" t="s">
        <v>580</v>
      </c>
      <c r="G43" s="51" t="s">
        <v>581</v>
      </c>
      <c r="H43" s="306">
        <f t="shared" si="3"/>
        <v>0</v>
      </c>
      <c r="I43" s="307"/>
      <c r="J43" s="307"/>
      <c r="K43" s="308"/>
    </row>
    <row r="44" spans="2:11" ht="76.5" hidden="1" customHeight="1" x14ac:dyDescent="0.2">
      <c r="B44" s="253" t="s">
        <v>250</v>
      </c>
      <c r="C44" s="254">
        <v>8110</v>
      </c>
      <c r="D44" s="259" t="s">
        <v>252</v>
      </c>
      <c r="E44" s="202" t="s">
        <v>251</v>
      </c>
      <c r="F44" s="305" t="s">
        <v>383</v>
      </c>
      <c r="G44" s="51" t="s">
        <v>384</v>
      </c>
      <c r="H44" s="306">
        <f>I44+J44</f>
        <v>0</v>
      </c>
      <c r="I44" s="307">
        <v>0</v>
      </c>
      <c r="J44" s="307"/>
      <c r="K44" s="308"/>
    </row>
    <row r="45" spans="2:11" ht="57" hidden="1" customHeight="1" x14ac:dyDescent="0.2">
      <c r="B45" s="253" t="s">
        <v>255</v>
      </c>
      <c r="C45" s="254">
        <v>8220</v>
      </c>
      <c r="D45" s="259" t="s">
        <v>216</v>
      </c>
      <c r="E45" s="202" t="s">
        <v>256</v>
      </c>
      <c r="F45" s="305" t="s">
        <v>365</v>
      </c>
      <c r="G45" s="51" t="s">
        <v>378</v>
      </c>
      <c r="H45" s="306">
        <f t="shared" si="3"/>
        <v>0</v>
      </c>
      <c r="I45" s="307">
        <f>додаток_3!E44</f>
        <v>0</v>
      </c>
      <c r="J45" s="307"/>
      <c r="K45" s="308"/>
    </row>
    <row r="46" spans="2:11" ht="45" hidden="1" customHeight="1" x14ac:dyDescent="0.2">
      <c r="B46" s="253" t="s">
        <v>253</v>
      </c>
      <c r="C46" s="254">
        <v>8240</v>
      </c>
      <c r="D46" s="259" t="s">
        <v>216</v>
      </c>
      <c r="E46" s="202" t="s">
        <v>254</v>
      </c>
      <c r="F46" s="305" t="s">
        <v>410</v>
      </c>
      <c r="G46" s="51" t="s">
        <v>376</v>
      </c>
      <c r="H46" s="306">
        <f>I46+J46</f>
        <v>0</v>
      </c>
      <c r="I46" s="307">
        <f>додаток_3!E45</f>
        <v>0</v>
      </c>
      <c r="J46" s="307">
        <f>K46</f>
        <v>0</v>
      </c>
      <c r="K46" s="308">
        <f>додаток_3!J45</f>
        <v>0</v>
      </c>
    </row>
    <row r="47" spans="2:11" ht="57" hidden="1" customHeight="1" x14ac:dyDescent="0.2">
      <c r="B47" s="253" t="s">
        <v>97</v>
      </c>
      <c r="C47" s="254">
        <v>8340</v>
      </c>
      <c r="D47" s="259" t="s">
        <v>84</v>
      </c>
      <c r="E47" s="202" t="s">
        <v>85</v>
      </c>
      <c r="F47" s="305" t="s">
        <v>386</v>
      </c>
      <c r="G47" s="51" t="s">
        <v>375</v>
      </c>
      <c r="H47" s="306">
        <f t="shared" si="3"/>
        <v>0</v>
      </c>
      <c r="I47" s="307"/>
      <c r="J47" s="307">
        <f>додаток_3!J46</f>
        <v>0</v>
      </c>
      <c r="K47" s="308"/>
    </row>
    <row r="48" spans="2:11" ht="56.25" hidden="1" customHeight="1" thickBot="1" x14ac:dyDescent="0.25">
      <c r="B48" s="253" t="s">
        <v>211</v>
      </c>
      <c r="C48" s="254">
        <v>9800</v>
      </c>
      <c r="D48" s="259" t="s">
        <v>68</v>
      </c>
      <c r="E48" s="202" t="s">
        <v>212</v>
      </c>
      <c r="F48" s="305" t="s">
        <v>408</v>
      </c>
      <c r="G48" s="51" t="s">
        <v>409</v>
      </c>
      <c r="H48" s="306">
        <f>I48+J48</f>
        <v>0</v>
      </c>
      <c r="I48" s="307">
        <f>додаток_3!E50</f>
        <v>0</v>
      </c>
      <c r="J48" s="307">
        <f>K48</f>
        <v>0</v>
      </c>
      <c r="K48" s="308"/>
    </row>
    <row r="49" spans="2:13" s="144" customFormat="1" ht="31.5" customHeight="1" thickBot="1" x14ac:dyDescent="0.3">
      <c r="B49" s="293" t="s">
        <v>153</v>
      </c>
      <c r="C49" s="321"/>
      <c r="D49" s="322"/>
      <c r="E49" s="323" t="s">
        <v>154</v>
      </c>
      <c r="F49" s="324"/>
      <c r="G49" s="324"/>
      <c r="H49" s="312">
        <f>H73</f>
        <v>6001062</v>
      </c>
      <c r="I49" s="312">
        <f>SUM(I50:I88)</f>
        <v>6001062</v>
      </c>
      <c r="J49" s="312">
        <f t="shared" ref="J49:K49" si="4">SUM(J50:J84)</f>
        <v>0</v>
      </c>
      <c r="K49" s="313">
        <f t="shared" si="4"/>
        <v>0</v>
      </c>
      <c r="M49" s="232"/>
    </row>
    <row r="50" spans="2:13" ht="38.25" hidden="1" x14ac:dyDescent="0.2">
      <c r="B50" s="251" t="s">
        <v>155</v>
      </c>
      <c r="C50" s="201" t="s">
        <v>65</v>
      </c>
      <c r="D50" s="258" t="s">
        <v>47</v>
      </c>
      <c r="E50" s="160" t="s">
        <v>74</v>
      </c>
      <c r="F50" s="305" t="s">
        <v>369</v>
      </c>
      <c r="G50" s="51" t="s">
        <v>377</v>
      </c>
      <c r="H50" s="306">
        <f>J50</f>
        <v>0</v>
      </c>
      <c r="I50" s="307"/>
      <c r="J50" s="306">
        <f t="shared" ref="J50:J53" si="5">K50</f>
        <v>0</v>
      </c>
      <c r="K50" s="308">
        <v>0</v>
      </c>
      <c r="M50" s="44"/>
    </row>
    <row r="51" spans="2:13" ht="58.5" hidden="1" customHeight="1" x14ac:dyDescent="0.2">
      <c r="B51" s="248" t="s">
        <v>155</v>
      </c>
      <c r="C51" s="255" t="s">
        <v>65</v>
      </c>
      <c r="D51" s="258" t="s">
        <v>47</v>
      </c>
      <c r="E51" s="160" t="s">
        <v>74</v>
      </c>
      <c r="F51" s="51" t="s">
        <v>461</v>
      </c>
      <c r="G51" s="51" t="s">
        <v>375</v>
      </c>
      <c r="H51" s="306">
        <f>I51</f>
        <v>0</v>
      </c>
      <c r="I51" s="307"/>
      <c r="J51" s="307"/>
      <c r="K51" s="308"/>
      <c r="M51" s="44"/>
    </row>
    <row r="52" spans="2:13" ht="73.5" hidden="1" customHeight="1" x14ac:dyDescent="0.2">
      <c r="B52" s="357" t="s">
        <v>196</v>
      </c>
      <c r="C52" s="358">
        <v>1021</v>
      </c>
      <c r="D52" s="334" t="s">
        <v>156</v>
      </c>
      <c r="E52" s="335" t="s">
        <v>197</v>
      </c>
      <c r="F52" s="51" t="s">
        <v>461</v>
      </c>
      <c r="G52" s="51" t="s">
        <v>375</v>
      </c>
      <c r="H52" s="337">
        <f>I52+J52</f>
        <v>0</v>
      </c>
      <c r="I52" s="338"/>
      <c r="J52" s="338"/>
      <c r="K52" s="339"/>
      <c r="M52" s="44"/>
    </row>
    <row r="53" spans="2:13" ht="61.5" hidden="1" customHeight="1" x14ac:dyDescent="0.2">
      <c r="B53" s="325" t="s">
        <v>196</v>
      </c>
      <c r="C53" s="326">
        <v>1021</v>
      </c>
      <c r="D53" s="256" t="s">
        <v>156</v>
      </c>
      <c r="E53" s="160" t="s">
        <v>197</v>
      </c>
      <c r="F53" s="51" t="s">
        <v>369</v>
      </c>
      <c r="G53" s="51" t="s">
        <v>375</v>
      </c>
      <c r="H53" s="306">
        <f>I53+J53</f>
        <v>0</v>
      </c>
      <c r="I53" s="307"/>
      <c r="J53" s="307">
        <f t="shared" si="5"/>
        <v>0</v>
      </c>
      <c r="K53" s="308"/>
    </row>
    <row r="54" spans="2:13" ht="57" hidden="1" customHeight="1" x14ac:dyDescent="0.2">
      <c r="B54" s="325" t="s">
        <v>196</v>
      </c>
      <c r="C54" s="326">
        <v>1021</v>
      </c>
      <c r="D54" s="256" t="s">
        <v>156</v>
      </c>
      <c r="E54" s="160" t="s">
        <v>197</v>
      </c>
      <c r="F54" s="51" t="s">
        <v>366</v>
      </c>
      <c r="G54" s="51" t="s">
        <v>377</v>
      </c>
      <c r="H54" s="306">
        <f>J54</f>
        <v>0</v>
      </c>
      <c r="I54" s="307"/>
      <c r="J54" s="306">
        <f>K54</f>
        <v>0</v>
      </c>
      <c r="K54" s="308"/>
    </row>
    <row r="55" spans="2:13" ht="57" hidden="1" customHeight="1" x14ac:dyDescent="0.2">
      <c r="B55" s="325" t="s">
        <v>200</v>
      </c>
      <c r="C55" s="255">
        <v>1070</v>
      </c>
      <c r="D55" s="256" t="s">
        <v>157</v>
      </c>
      <c r="E55" s="160" t="s">
        <v>332</v>
      </c>
      <c r="F55" s="51" t="s">
        <v>369</v>
      </c>
      <c r="G55" s="51" t="s">
        <v>375</v>
      </c>
      <c r="H55" s="306">
        <f>J55</f>
        <v>0</v>
      </c>
      <c r="I55" s="307"/>
      <c r="J55" s="306">
        <f>K55</f>
        <v>0</v>
      </c>
      <c r="K55" s="308"/>
    </row>
    <row r="56" spans="2:13" ht="52.5" hidden="1" customHeight="1" thickBot="1" x14ac:dyDescent="0.25">
      <c r="B56" s="534" t="s">
        <v>333</v>
      </c>
      <c r="C56" s="535">
        <v>1403</v>
      </c>
      <c r="D56" s="536" t="s">
        <v>158</v>
      </c>
      <c r="E56" s="608" t="s">
        <v>334</v>
      </c>
      <c r="F56" s="538" t="s">
        <v>374</v>
      </c>
      <c r="G56" s="538" t="s">
        <v>375</v>
      </c>
      <c r="H56" s="309">
        <f>I56+J56</f>
        <v>0</v>
      </c>
      <c r="I56" s="310"/>
      <c r="J56" s="310"/>
      <c r="K56" s="311"/>
    </row>
    <row r="57" spans="2:13" ht="130.5" hidden="1" customHeight="1" x14ac:dyDescent="0.2">
      <c r="B57" s="610" t="s">
        <v>196</v>
      </c>
      <c r="C57" s="611">
        <v>1021</v>
      </c>
      <c r="D57" s="612" t="s">
        <v>156</v>
      </c>
      <c r="E57" s="613" t="s">
        <v>197</v>
      </c>
      <c r="F57" s="614" t="s">
        <v>595</v>
      </c>
      <c r="G57" s="615" t="s">
        <v>597</v>
      </c>
      <c r="H57" s="616">
        <f>I57</f>
        <v>0</v>
      </c>
      <c r="I57" s="617"/>
      <c r="J57" s="617"/>
      <c r="K57" s="618"/>
    </row>
    <row r="58" spans="2:13" ht="58.5" hidden="1" customHeight="1" x14ac:dyDescent="0.2">
      <c r="B58" s="248" t="s">
        <v>228</v>
      </c>
      <c r="C58" s="255">
        <v>1142</v>
      </c>
      <c r="D58" s="256" t="s">
        <v>158</v>
      </c>
      <c r="E58" s="327" t="s">
        <v>229</v>
      </c>
      <c r="F58" s="51" t="s">
        <v>594</v>
      </c>
      <c r="G58" s="51" t="s">
        <v>375</v>
      </c>
      <c r="H58" s="306">
        <f>I58+J58</f>
        <v>0</v>
      </c>
      <c r="I58" s="307"/>
      <c r="J58" s="314"/>
      <c r="K58" s="315"/>
    </row>
    <row r="59" spans="2:13" ht="132.75" hidden="1" customHeight="1" x14ac:dyDescent="0.2">
      <c r="B59" s="253" t="s">
        <v>228</v>
      </c>
      <c r="C59" s="254">
        <v>1142</v>
      </c>
      <c r="D59" s="259" t="s">
        <v>158</v>
      </c>
      <c r="E59" s="202" t="s">
        <v>229</v>
      </c>
      <c r="F59" s="305" t="s">
        <v>595</v>
      </c>
      <c r="G59" s="51" t="s">
        <v>598</v>
      </c>
      <c r="H59" s="306">
        <f>I59</f>
        <v>0</v>
      </c>
      <c r="I59" s="307"/>
      <c r="J59" s="307"/>
      <c r="K59" s="308"/>
    </row>
    <row r="60" spans="2:13" ht="60.75" hidden="1" customHeight="1" x14ac:dyDescent="0.2">
      <c r="B60" s="248" t="s">
        <v>228</v>
      </c>
      <c r="C60" s="255">
        <v>1142</v>
      </c>
      <c r="D60" s="256" t="s">
        <v>158</v>
      </c>
      <c r="E60" s="327" t="s">
        <v>229</v>
      </c>
      <c r="F60" s="329" t="s">
        <v>457</v>
      </c>
      <c r="G60" s="51" t="s">
        <v>375</v>
      </c>
      <c r="H60" s="306">
        <f>I60+J60</f>
        <v>0</v>
      </c>
      <c r="I60" s="307"/>
      <c r="J60" s="314"/>
      <c r="K60" s="315"/>
    </row>
    <row r="61" spans="2:13" ht="103.5" hidden="1" customHeight="1" x14ac:dyDescent="0.2">
      <c r="B61" s="248" t="s">
        <v>399</v>
      </c>
      <c r="C61" s="255">
        <v>1183</v>
      </c>
      <c r="D61" s="256" t="s">
        <v>158</v>
      </c>
      <c r="E61" s="328" t="s">
        <v>400</v>
      </c>
      <c r="F61" s="51" t="s">
        <v>369</v>
      </c>
      <c r="G61" s="51" t="s">
        <v>375</v>
      </c>
      <c r="H61" s="306">
        <f>I61+J61</f>
        <v>0</v>
      </c>
      <c r="I61" s="306"/>
      <c r="J61" s="306">
        <f>K61</f>
        <v>0</v>
      </c>
      <c r="K61" s="340"/>
    </row>
    <row r="62" spans="2:13" ht="38.25" hidden="1" x14ac:dyDescent="0.2">
      <c r="B62" s="248" t="s">
        <v>203</v>
      </c>
      <c r="C62" s="255">
        <v>1151</v>
      </c>
      <c r="D62" s="256" t="s">
        <v>158</v>
      </c>
      <c r="E62" s="328" t="s">
        <v>205</v>
      </c>
      <c r="F62" s="51"/>
      <c r="G62" s="51" t="s">
        <v>351</v>
      </c>
      <c r="H62" s="306">
        <f t="shared" ref="H62:H79" si="6">I62+J62</f>
        <v>0</v>
      </c>
      <c r="I62" s="307"/>
      <c r="J62" s="307">
        <f>додаток_3!O62</f>
        <v>0</v>
      </c>
      <c r="K62" s="308">
        <f>J62</f>
        <v>0</v>
      </c>
    </row>
    <row r="63" spans="2:13" ht="38.25" hidden="1" x14ac:dyDescent="0.2">
      <c r="B63" s="248" t="s">
        <v>399</v>
      </c>
      <c r="C63" s="255">
        <v>1183</v>
      </c>
      <c r="D63" s="256" t="s">
        <v>158</v>
      </c>
      <c r="E63" s="328"/>
      <c r="F63" s="51" t="s">
        <v>356</v>
      </c>
      <c r="G63" s="51" t="s">
        <v>375</v>
      </c>
      <c r="H63" s="306">
        <f t="shared" si="6"/>
        <v>0</v>
      </c>
      <c r="I63" s="307"/>
      <c r="J63" s="307"/>
      <c r="K63" s="308"/>
    </row>
    <row r="64" spans="2:13" ht="63.75" hidden="1" x14ac:dyDescent="0.2">
      <c r="B64" s="248" t="s">
        <v>299</v>
      </c>
      <c r="C64" s="255">
        <v>1182</v>
      </c>
      <c r="D64" s="256" t="s">
        <v>158</v>
      </c>
      <c r="E64" s="328" t="s">
        <v>300</v>
      </c>
      <c r="F64" s="51"/>
      <c r="G64" s="51" t="s">
        <v>351</v>
      </c>
      <c r="H64" s="306">
        <f t="shared" si="6"/>
        <v>0</v>
      </c>
      <c r="I64" s="307"/>
      <c r="J64" s="307"/>
      <c r="K64" s="308"/>
    </row>
    <row r="65" spans="2:11" ht="96" hidden="1" customHeight="1" x14ac:dyDescent="0.2">
      <c r="B65" s="248" t="s">
        <v>301</v>
      </c>
      <c r="C65" s="255">
        <v>1241</v>
      </c>
      <c r="D65" s="256" t="s">
        <v>158</v>
      </c>
      <c r="E65" s="328" t="s">
        <v>303</v>
      </c>
      <c r="F65" s="51" t="s">
        <v>369</v>
      </c>
      <c r="G65" s="51" t="s">
        <v>375</v>
      </c>
      <c r="H65" s="306">
        <f t="shared" si="6"/>
        <v>0</v>
      </c>
      <c r="I65" s="307"/>
      <c r="J65" s="307"/>
      <c r="K65" s="308"/>
    </row>
    <row r="66" spans="2:11" ht="102" hidden="1" customHeight="1" x14ac:dyDescent="0.2">
      <c r="B66" s="248" t="s">
        <v>302</v>
      </c>
      <c r="C66" s="255">
        <v>1242</v>
      </c>
      <c r="D66" s="256" t="s">
        <v>158</v>
      </c>
      <c r="E66" s="328" t="s">
        <v>304</v>
      </c>
      <c r="F66" s="51" t="s">
        <v>369</v>
      </c>
      <c r="G66" s="51" t="s">
        <v>375</v>
      </c>
      <c r="H66" s="306">
        <f t="shared" si="6"/>
        <v>0</v>
      </c>
      <c r="I66" s="307"/>
      <c r="J66" s="307"/>
      <c r="K66" s="308"/>
    </row>
    <row r="67" spans="2:11" ht="144.75" hidden="1" customHeight="1" x14ac:dyDescent="0.2">
      <c r="B67" s="248" t="s">
        <v>394</v>
      </c>
      <c r="C67" s="255">
        <v>1261</v>
      </c>
      <c r="D67" s="256" t="s">
        <v>158</v>
      </c>
      <c r="E67" s="328" t="s">
        <v>396</v>
      </c>
      <c r="F67" s="51" t="s">
        <v>369</v>
      </c>
      <c r="G67" s="51" t="s">
        <v>375</v>
      </c>
      <c r="H67" s="306">
        <f>I67+J67</f>
        <v>0</v>
      </c>
      <c r="I67" s="307"/>
      <c r="J67" s="314">
        <f t="shared" ref="J67:J68" si="7">K67</f>
        <v>0</v>
      </c>
      <c r="K67" s="308"/>
    </row>
    <row r="68" spans="2:11" ht="126.75" hidden="1" customHeight="1" x14ac:dyDescent="0.2">
      <c r="B68" s="248" t="s">
        <v>428</v>
      </c>
      <c r="C68" s="255">
        <v>1273</v>
      </c>
      <c r="D68" s="256" t="s">
        <v>158</v>
      </c>
      <c r="E68" s="355" t="s">
        <v>431</v>
      </c>
      <c r="F68" s="51" t="s">
        <v>369</v>
      </c>
      <c r="G68" s="51" t="s">
        <v>375</v>
      </c>
      <c r="H68" s="306">
        <f>I68+J68</f>
        <v>0</v>
      </c>
      <c r="I68" s="307"/>
      <c r="J68" s="314">
        <f t="shared" si="7"/>
        <v>0</v>
      </c>
      <c r="K68" s="308"/>
    </row>
    <row r="69" spans="2:11" ht="120.75" hidden="1" customHeight="1" x14ac:dyDescent="0.2">
      <c r="B69" s="248" t="s">
        <v>429</v>
      </c>
      <c r="C69" s="255">
        <v>1274</v>
      </c>
      <c r="D69" s="256" t="s">
        <v>158</v>
      </c>
      <c r="E69" s="355" t="s">
        <v>432</v>
      </c>
      <c r="F69" s="51" t="s">
        <v>369</v>
      </c>
      <c r="G69" s="51" t="s">
        <v>375</v>
      </c>
      <c r="H69" s="306">
        <f t="shared" si="6"/>
        <v>0</v>
      </c>
      <c r="I69" s="307"/>
      <c r="J69" s="314"/>
      <c r="K69" s="308"/>
    </row>
    <row r="70" spans="2:11" ht="116.25" hidden="1" customHeight="1" x14ac:dyDescent="0.2">
      <c r="B70" s="359" t="s">
        <v>288</v>
      </c>
      <c r="C70" s="255">
        <v>1291</v>
      </c>
      <c r="D70" s="236" t="s">
        <v>158</v>
      </c>
      <c r="E70" s="286" t="s">
        <v>290</v>
      </c>
      <c r="F70" s="51" t="s">
        <v>369</v>
      </c>
      <c r="G70" s="51" t="s">
        <v>375</v>
      </c>
      <c r="H70" s="306">
        <f t="shared" si="6"/>
        <v>0</v>
      </c>
      <c r="I70" s="307"/>
      <c r="J70" s="314">
        <f>K70</f>
        <v>0</v>
      </c>
      <c r="K70" s="308"/>
    </row>
    <row r="71" spans="2:11" ht="117" hidden="1" customHeight="1" x14ac:dyDescent="0.2">
      <c r="B71" s="359" t="s">
        <v>289</v>
      </c>
      <c r="C71" s="255">
        <v>1292</v>
      </c>
      <c r="D71" s="236" t="s">
        <v>158</v>
      </c>
      <c r="E71" s="286" t="s">
        <v>291</v>
      </c>
      <c r="F71" s="51" t="s">
        <v>369</v>
      </c>
      <c r="G71" s="51" t="s">
        <v>375</v>
      </c>
      <c r="H71" s="306">
        <v>0</v>
      </c>
      <c r="I71" s="307"/>
      <c r="J71" s="314"/>
      <c r="K71" s="308"/>
    </row>
    <row r="72" spans="2:11" ht="58.5" hidden="1" customHeight="1" x14ac:dyDescent="0.2">
      <c r="B72" s="248" t="s">
        <v>455</v>
      </c>
      <c r="C72" s="255">
        <v>1702</v>
      </c>
      <c r="D72" s="256" t="s">
        <v>158</v>
      </c>
      <c r="E72" s="328" t="s">
        <v>456</v>
      </c>
      <c r="F72" s="51" t="s">
        <v>461</v>
      </c>
      <c r="G72" s="51" t="s">
        <v>375</v>
      </c>
      <c r="H72" s="306">
        <f>I72+J72</f>
        <v>0</v>
      </c>
      <c r="I72" s="307"/>
      <c r="J72" s="314"/>
      <c r="K72" s="316"/>
    </row>
    <row r="73" spans="2:11" ht="85.5" customHeight="1" thickBot="1" x14ac:dyDescent="0.25">
      <c r="B73" s="253" t="s">
        <v>167</v>
      </c>
      <c r="C73" s="254">
        <v>2010</v>
      </c>
      <c r="D73" s="259" t="s">
        <v>165</v>
      </c>
      <c r="E73" s="202" t="s">
        <v>166</v>
      </c>
      <c r="F73" s="305" t="s">
        <v>367</v>
      </c>
      <c r="G73" s="51" t="s">
        <v>379</v>
      </c>
      <c r="H73" s="306">
        <f t="shared" si="6"/>
        <v>6001062</v>
      </c>
      <c r="I73" s="307">
        <f>додаток_3!E83</f>
        <v>6001062</v>
      </c>
      <c r="J73" s="307"/>
      <c r="K73" s="308"/>
    </row>
    <row r="74" spans="2:11" ht="57" hidden="1" customHeight="1" x14ac:dyDescent="0.2">
      <c r="B74" s="248" t="s">
        <v>167</v>
      </c>
      <c r="C74" s="255">
        <v>2010</v>
      </c>
      <c r="D74" s="256" t="s">
        <v>165</v>
      </c>
      <c r="E74" s="328" t="s">
        <v>166</v>
      </c>
      <c r="F74" s="51" t="s">
        <v>437</v>
      </c>
      <c r="G74" s="51" t="s">
        <v>375</v>
      </c>
      <c r="H74" s="306">
        <f t="shared" si="6"/>
        <v>0</v>
      </c>
      <c r="I74" s="307"/>
      <c r="J74" s="306">
        <f>K74</f>
        <v>0</v>
      </c>
      <c r="K74" s="308"/>
    </row>
    <row r="75" spans="2:11" ht="82.5" hidden="1" customHeight="1" x14ac:dyDescent="0.2">
      <c r="B75" s="248" t="s">
        <v>170</v>
      </c>
      <c r="C75" s="255">
        <v>2100</v>
      </c>
      <c r="D75" s="256" t="s">
        <v>168</v>
      </c>
      <c r="E75" s="328" t="s">
        <v>169</v>
      </c>
      <c r="F75" s="51" t="s">
        <v>368</v>
      </c>
      <c r="G75" s="51" t="s">
        <v>380</v>
      </c>
      <c r="H75" s="306">
        <f t="shared" si="6"/>
        <v>0</v>
      </c>
      <c r="I75" s="307">
        <f>додаток_3!E84</f>
        <v>0</v>
      </c>
      <c r="J75" s="314"/>
      <c r="K75" s="315"/>
    </row>
    <row r="76" spans="2:11" ht="85.5" hidden="1" customHeight="1" x14ac:dyDescent="0.2">
      <c r="B76" s="253" t="s">
        <v>173</v>
      </c>
      <c r="C76" s="254">
        <v>2111</v>
      </c>
      <c r="D76" s="259" t="s">
        <v>171</v>
      </c>
      <c r="E76" s="202" t="s">
        <v>172</v>
      </c>
      <c r="F76" s="305" t="s">
        <v>373</v>
      </c>
      <c r="G76" s="51" t="s">
        <v>381</v>
      </c>
      <c r="H76" s="306">
        <f t="shared" si="6"/>
        <v>0</v>
      </c>
      <c r="I76" s="307"/>
      <c r="J76" s="307"/>
      <c r="K76" s="308"/>
    </row>
    <row r="77" spans="2:11" ht="64.5" hidden="1" customHeight="1" x14ac:dyDescent="0.2">
      <c r="B77" s="534" t="s">
        <v>173</v>
      </c>
      <c r="C77" s="535">
        <v>2111</v>
      </c>
      <c r="D77" s="536" t="s">
        <v>171</v>
      </c>
      <c r="E77" s="537" t="s">
        <v>172</v>
      </c>
      <c r="F77" s="605" t="s">
        <v>599</v>
      </c>
      <c r="G77" s="538" t="s">
        <v>600</v>
      </c>
      <c r="H77" s="309">
        <f t="shared" si="6"/>
        <v>0</v>
      </c>
      <c r="I77" s="310"/>
      <c r="J77" s="309">
        <f>K77</f>
        <v>0</v>
      </c>
      <c r="K77" s="606">
        <f>додаток_3!J85</f>
        <v>0</v>
      </c>
    </row>
    <row r="78" spans="2:11" ht="50.25" hidden="1" customHeight="1" x14ac:dyDescent="0.2">
      <c r="B78" s="325" t="s">
        <v>337</v>
      </c>
      <c r="C78" s="255">
        <v>2170</v>
      </c>
      <c r="D78" s="256" t="s">
        <v>207</v>
      </c>
      <c r="E78" s="607" t="s">
        <v>338</v>
      </c>
      <c r="F78" s="51" t="s">
        <v>369</v>
      </c>
      <c r="G78" s="51" t="s">
        <v>375</v>
      </c>
      <c r="H78" s="306"/>
      <c r="I78" s="307"/>
      <c r="J78" s="306"/>
      <c r="K78" s="308"/>
    </row>
    <row r="79" spans="2:11" ht="54.75" hidden="1" customHeight="1" x14ac:dyDescent="0.2">
      <c r="B79" s="248" t="s">
        <v>293</v>
      </c>
      <c r="C79" s="255">
        <v>3133</v>
      </c>
      <c r="D79" s="256" t="s">
        <v>174</v>
      </c>
      <c r="E79" s="160" t="s">
        <v>294</v>
      </c>
      <c r="F79" s="51" t="s">
        <v>372</v>
      </c>
      <c r="G79" s="51" t="s">
        <v>382</v>
      </c>
      <c r="H79" s="306">
        <f t="shared" si="6"/>
        <v>0</v>
      </c>
      <c r="I79" s="307"/>
      <c r="J79" s="307"/>
      <c r="K79" s="308"/>
    </row>
    <row r="80" spans="2:11" ht="56.25" hidden="1" customHeight="1" x14ac:dyDescent="0.2">
      <c r="B80" s="534" t="s">
        <v>452</v>
      </c>
      <c r="C80" s="535">
        <v>4030</v>
      </c>
      <c r="D80" s="536" t="s">
        <v>164</v>
      </c>
      <c r="E80" s="537" t="s">
        <v>458</v>
      </c>
      <c r="F80" s="538" t="s">
        <v>437</v>
      </c>
      <c r="G80" s="538" t="s">
        <v>375</v>
      </c>
      <c r="H80" s="309">
        <f>J80</f>
        <v>0</v>
      </c>
      <c r="I80" s="310"/>
      <c r="J80" s="310">
        <f>K80</f>
        <v>0</v>
      </c>
      <c r="K80" s="311"/>
    </row>
    <row r="81" spans="2:13" ht="51" hidden="1" x14ac:dyDescent="0.2">
      <c r="B81" s="251" t="s">
        <v>160</v>
      </c>
      <c r="C81" s="201" t="s">
        <v>102</v>
      </c>
      <c r="D81" s="257" t="s">
        <v>51</v>
      </c>
      <c r="E81" s="160" t="s">
        <v>103</v>
      </c>
      <c r="F81" s="329" t="s">
        <v>371</v>
      </c>
      <c r="G81" s="51" t="s">
        <v>375</v>
      </c>
      <c r="H81" s="306">
        <f t="shared" ref="H81:H82" si="8">I81+J81</f>
        <v>0</v>
      </c>
      <c r="I81" s="307"/>
      <c r="J81" s="307"/>
      <c r="K81" s="308"/>
    </row>
    <row r="82" spans="2:13" ht="38.25" hidden="1" x14ac:dyDescent="0.2">
      <c r="B82" s="248" t="s">
        <v>179</v>
      </c>
      <c r="C82" s="255">
        <v>5011</v>
      </c>
      <c r="D82" s="256" t="s">
        <v>52</v>
      </c>
      <c r="E82" s="160" t="s">
        <v>175</v>
      </c>
      <c r="F82" s="329" t="s">
        <v>370</v>
      </c>
      <c r="G82" s="51" t="s">
        <v>375</v>
      </c>
      <c r="H82" s="306">
        <f t="shared" si="8"/>
        <v>0</v>
      </c>
      <c r="I82" s="307">
        <f>додаток_3!E93</f>
        <v>0</v>
      </c>
      <c r="J82" s="307"/>
      <c r="K82" s="308"/>
      <c r="M82" s="44"/>
    </row>
    <row r="83" spans="2:13" ht="72" hidden="1" customHeight="1" thickBot="1" x14ac:dyDescent="0.25">
      <c r="B83" s="619" t="s">
        <v>180</v>
      </c>
      <c r="C83" s="620">
        <v>5012</v>
      </c>
      <c r="D83" s="621" t="s">
        <v>52</v>
      </c>
      <c r="E83" s="622" t="s">
        <v>176</v>
      </c>
      <c r="F83" s="623" t="s">
        <v>370</v>
      </c>
      <c r="G83" s="341" t="s">
        <v>375</v>
      </c>
      <c r="H83" s="342">
        <f>I83</f>
        <v>0</v>
      </c>
      <c r="I83" s="343"/>
      <c r="J83" s="343"/>
      <c r="K83" s="624"/>
    </row>
    <row r="84" spans="2:13" ht="38.25" hidden="1" x14ac:dyDescent="0.2">
      <c r="B84" s="332" t="s">
        <v>182</v>
      </c>
      <c r="C84" s="333">
        <v>5053</v>
      </c>
      <c r="D84" s="334" t="s">
        <v>52</v>
      </c>
      <c r="E84" s="335" t="s">
        <v>178</v>
      </c>
      <c r="F84" s="609" t="s">
        <v>370</v>
      </c>
      <c r="G84" s="336" t="s">
        <v>375</v>
      </c>
      <c r="H84" s="337">
        <f>I84</f>
        <v>0</v>
      </c>
      <c r="I84" s="338">
        <f>додаток_3!F96</f>
        <v>0</v>
      </c>
      <c r="J84" s="338"/>
      <c r="K84" s="339"/>
      <c r="M84" s="44"/>
    </row>
    <row r="85" spans="2:13" hidden="1" x14ac:dyDescent="0.2">
      <c r="B85" s="49" t="s">
        <v>183</v>
      </c>
      <c r="C85" s="53" t="s">
        <v>86</v>
      </c>
      <c r="D85" s="50" t="s">
        <v>52</v>
      </c>
      <c r="E85" s="45" t="s">
        <v>87</v>
      </c>
      <c r="F85" s="51"/>
      <c r="G85" s="52"/>
      <c r="H85" s="306"/>
      <c r="I85" s="307"/>
      <c r="J85" s="307"/>
      <c r="K85" s="308">
        <f>J85</f>
        <v>0</v>
      </c>
      <c r="M85" s="44"/>
    </row>
    <row r="86" spans="2:13" ht="39" hidden="1" thickBot="1" x14ac:dyDescent="0.25">
      <c r="B86" s="248" t="s">
        <v>161</v>
      </c>
      <c r="C86" s="255" t="s">
        <v>120</v>
      </c>
      <c r="D86" s="50" t="s">
        <v>52</v>
      </c>
      <c r="E86" s="160" t="s">
        <v>121</v>
      </c>
      <c r="F86" s="329" t="s">
        <v>370</v>
      </c>
      <c r="G86" s="51" t="s">
        <v>375</v>
      </c>
      <c r="H86" s="306">
        <f>I86</f>
        <v>0</v>
      </c>
      <c r="I86" s="307"/>
      <c r="J86" s="307"/>
      <c r="K86" s="308"/>
      <c r="M86" s="44"/>
    </row>
    <row r="87" spans="2:13" ht="49.5" hidden="1" customHeight="1" thickBot="1" x14ac:dyDescent="0.3">
      <c r="B87" s="647" t="s">
        <v>610</v>
      </c>
      <c r="C87" s="368"/>
      <c r="D87" s="369"/>
      <c r="E87" s="370" t="str">
        <f>додаток_3!D97</f>
        <v>Відділ з питань містобудування, архітектури і цивільного захисту населення Здолбунівської міської ради</v>
      </c>
      <c r="F87" s="371"/>
      <c r="G87" s="371"/>
      <c r="H87" s="312">
        <f>H88</f>
        <v>0</v>
      </c>
      <c r="I87" s="312"/>
      <c r="J87" s="312">
        <f>J88</f>
        <v>0</v>
      </c>
      <c r="K87" s="313">
        <f>K88</f>
        <v>0</v>
      </c>
    </row>
    <row r="88" spans="2:13" ht="47.25" hidden="1" customHeight="1" thickBot="1" x14ac:dyDescent="0.3">
      <c r="B88" s="253">
        <v>1617350</v>
      </c>
      <c r="C88" s="254">
        <v>7350</v>
      </c>
      <c r="D88" s="259" t="s">
        <v>82</v>
      </c>
      <c r="E88" s="636" t="s">
        <v>81</v>
      </c>
      <c r="F88" s="305" t="s">
        <v>611</v>
      </c>
      <c r="G88" s="51" t="s">
        <v>612</v>
      </c>
      <c r="H88" s="306">
        <f>J88</f>
        <v>0</v>
      </c>
      <c r="I88" s="307"/>
      <c r="J88" s="307"/>
      <c r="K88" s="308"/>
    </row>
    <row r="89" spans="2:13" ht="15" thickBot="1" x14ac:dyDescent="0.25">
      <c r="B89" s="54" t="s">
        <v>118</v>
      </c>
      <c r="C89" s="55" t="s">
        <v>118</v>
      </c>
      <c r="D89" s="55" t="s">
        <v>118</v>
      </c>
      <c r="E89" s="56" t="s">
        <v>119</v>
      </c>
      <c r="F89" s="57" t="s">
        <v>118</v>
      </c>
      <c r="G89" s="57" t="s">
        <v>118</v>
      </c>
      <c r="H89" s="312">
        <f>H49+H15</f>
        <v>7290325</v>
      </c>
      <c r="I89" s="312">
        <f t="shared" ref="I89" si="9">I49+I15</f>
        <v>7290325</v>
      </c>
      <c r="J89" s="312">
        <f>J87+J15</f>
        <v>0</v>
      </c>
      <c r="K89" s="312">
        <f>K87+K15</f>
        <v>0</v>
      </c>
      <c r="M89" s="44"/>
    </row>
    <row r="90" spans="2:13" ht="13.5" x14ac:dyDescent="0.25">
      <c r="E90" s="58"/>
      <c r="F90" s="59"/>
      <c r="G90" s="59"/>
      <c r="H90" s="317"/>
      <c r="I90" s="318"/>
      <c r="J90" s="318"/>
      <c r="K90" s="319"/>
    </row>
    <row r="91" spans="2:13" ht="13.5" x14ac:dyDescent="0.25">
      <c r="E91" s="58"/>
      <c r="F91" s="59"/>
      <c r="G91" s="59"/>
      <c r="H91" s="60"/>
      <c r="I91" s="60"/>
      <c r="J91" s="60"/>
      <c r="K91" s="60"/>
    </row>
    <row r="92" spans="2:13" s="66" customFormat="1" ht="18.75" x14ac:dyDescent="0.3">
      <c r="B92" s="26"/>
      <c r="C92" s="61"/>
      <c r="D92" s="61"/>
      <c r="E92" s="61"/>
      <c r="F92" s="62"/>
      <c r="G92" s="63"/>
      <c r="H92" s="64"/>
      <c r="I92" s="65"/>
    </row>
    <row r="93" spans="2:13" ht="18.75" x14ac:dyDescent="0.3">
      <c r="B93" s="26" t="s">
        <v>412</v>
      </c>
      <c r="C93" s="26"/>
      <c r="D93" s="126"/>
      <c r="F93" s="346"/>
      <c r="G93" s="346"/>
      <c r="H93" s="346" t="s">
        <v>413</v>
      </c>
      <c r="I93" s="69"/>
      <c r="J93" s="69"/>
    </row>
    <row r="94" spans="2:13" x14ac:dyDescent="0.2">
      <c r="F94" s="67"/>
      <c r="G94" s="67"/>
      <c r="H94" s="68"/>
    </row>
    <row r="95" spans="2:13" x14ac:dyDescent="0.2">
      <c r="F95" s="67"/>
      <c r="G95" s="67"/>
      <c r="H95" s="67"/>
    </row>
    <row r="101" s="66" customFormat="1" x14ac:dyDescent="0.2"/>
    <row r="102" s="66" customFormat="1" x14ac:dyDescent="0.2"/>
    <row r="103" s="66" customFormat="1" x14ac:dyDescent="0.2"/>
    <row r="104" s="66" customFormat="1" x14ac:dyDescent="0.2"/>
    <row r="105"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2026-04-01T09:14:10Z</cp:lastPrinted>
  <dcterms:created xsi:type="dcterms:W3CDTF">2000-06-23T10:38:01Z</dcterms:created>
  <dcterms:modified xsi:type="dcterms:W3CDTF">2026-04-01T09:33:01Z</dcterms:modified>
</cp:coreProperties>
</file>