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defaultThemeVersion="166925"/>
  <mc:AlternateContent xmlns:mc="http://schemas.openxmlformats.org/markup-compatibility/2006">
    <mc:Choice Requires="x15">
      <x15ac:absPath xmlns:x15ac="http://schemas.microsoft.com/office/spreadsheetml/2010/11/ac" url="D:\Мої документи\Рішення\2026 рік\06.05\"/>
    </mc:Choice>
  </mc:AlternateContent>
  <xr:revisionPtr revIDLastSave="0" documentId="13_ncr:1_{E3619051-B264-4766-B158-6E0107852DDC}" xr6:coauthVersionLast="47" xr6:coauthVersionMax="47" xr10:uidLastSave="{00000000-0000-0000-0000-000000000000}"/>
  <bookViews>
    <workbookView xWindow="-120" yWindow="-120" windowWidth="29040" windowHeight="15720" xr2:uid="{00000000-000D-0000-FFFF-FFFF00000000}"/>
  </bookViews>
  <sheets>
    <sheet name="Додаток 1" sheetId="1" r:id="rId1"/>
    <sheet name="Додаток 2" sheetId="2" r:id="rId2"/>
    <sheet name="Додаток 3" sheetId="3" r:id="rId3"/>
    <sheet name="Додаток 4" sheetId="4" r:id="rId4"/>
    <sheet name="Додаток 5" sheetId="5" r:id="rId5"/>
  </sheets>
  <definedNames>
    <definedName name="_xlnm.Print_Titles" localSheetId="0">'Додаток 1'!$10:$10</definedName>
    <definedName name="_xlnm.Print_Area" localSheetId="0">'Додаток 1'!$A$1:$F$84</definedName>
    <definedName name="_xlnm.Print_Area" localSheetId="1">'Додаток 2'!$A$1:$F$46</definedName>
    <definedName name="_xlnm.Print_Area" localSheetId="2">'Додаток 3'!$A$1:$F$84</definedName>
    <definedName name="_xlnm.Print_Area" localSheetId="3">'Додаток 4'!$A$1:$F$40</definedName>
    <definedName name="_xlnm.Print_Area" localSheetId="4">'Додаток 5'!$A$1:$F$71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56" i="5" l="1"/>
  <c r="F54" i="5"/>
  <c r="E51" i="5"/>
  <c r="E46" i="5"/>
  <c r="E38" i="5"/>
  <c r="E42" i="5"/>
  <c r="E16" i="5"/>
  <c r="C16" i="5"/>
  <c r="E13" i="5"/>
  <c r="E63" i="5" s="1"/>
  <c r="D60" i="5"/>
  <c r="C60" i="5"/>
  <c r="D56" i="5"/>
  <c r="C56" i="5"/>
  <c r="D51" i="5"/>
  <c r="C51" i="5"/>
  <c r="D48" i="5"/>
  <c r="C48" i="5"/>
  <c r="D46" i="5"/>
  <c r="C46" i="5"/>
  <c r="D42" i="5"/>
  <c r="C42" i="5"/>
  <c r="D38" i="5"/>
  <c r="C38" i="5"/>
  <c r="D34" i="5"/>
  <c r="C34" i="5"/>
  <c r="D16" i="5"/>
  <c r="D13" i="5"/>
  <c r="C13" i="5"/>
  <c r="F54" i="3"/>
  <c r="F74" i="3"/>
  <c r="F73" i="3"/>
  <c r="F72" i="3"/>
  <c r="D67" i="3"/>
  <c r="C67" i="3"/>
  <c r="F69" i="3"/>
  <c r="E60" i="3"/>
  <c r="D60" i="3"/>
  <c r="C60" i="3"/>
  <c r="F65" i="3"/>
  <c r="F62" i="3"/>
  <c r="E47" i="3"/>
  <c r="D47" i="3"/>
  <c r="C47" i="3"/>
  <c r="D46" i="3"/>
  <c r="C46" i="3"/>
  <c r="C42" i="3" s="1"/>
  <c r="E46" i="3"/>
  <c r="E42" i="3" s="1"/>
  <c r="F41" i="3"/>
  <c r="F17" i="3"/>
  <c r="E13" i="3"/>
  <c r="F13" i="3" s="1"/>
  <c r="D13" i="3"/>
  <c r="D11" i="3" s="1"/>
  <c r="C13" i="3"/>
  <c r="C11" i="3" s="1"/>
  <c r="E71" i="3"/>
  <c r="E66" i="3"/>
  <c r="E54" i="3"/>
  <c r="E33" i="3"/>
  <c r="E29" i="3"/>
  <c r="E15" i="3"/>
  <c r="E11" i="3"/>
  <c r="D71" i="3"/>
  <c r="C71" i="3"/>
  <c r="D66" i="3"/>
  <c r="C66" i="3"/>
  <c r="D54" i="3"/>
  <c r="C54" i="3"/>
  <c r="D42" i="3"/>
  <c r="D33" i="3"/>
  <c r="C33" i="3"/>
  <c r="D29" i="3"/>
  <c r="C29" i="3"/>
  <c r="D15" i="3"/>
  <c r="C15" i="3"/>
  <c r="E30" i="2"/>
  <c r="C30" i="2"/>
  <c r="C35" i="2"/>
  <c r="C18" i="2"/>
  <c r="F25" i="2"/>
  <c r="E25" i="2"/>
  <c r="D25" i="2"/>
  <c r="C25" i="2"/>
  <c r="F26" i="2"/>
  <c r="E18" i="2"/>
  <c r="F12" i="2"/>
  <c r="E15" i="2"/>
  <c r="E11" i="2"/>
  <c r="E35" i="2" s="1"/>
  <c r="F35" i="2" s="1"/>
  <c r="D30" i="2"/>
  <c r="E27" i="2"/>
  <c r="D27" i="2"/>
  <c r="C27" i="2"/>
  <c r="D18" i="2"/>
  <c r="D35" i="2" s="1"/>
  <c r="D15" i="2"/>
  <c r="C15" i="2"/>
  <c r="D11" i="2"/>
  <c r="C11" i="2"/>
  <c r="E36" i="2" l="1"/>
  <c r="C36" i="2"/>
  <c r="E76" i="3"/>
  <c r="C63" i="5"/>
  <c r="D63" i="5"/>
  <c r="F63" i="5" s="1"/>
  <c r="F29" i="3"/>
  <c r="C76" i="3"/>
  <c r="D76" i="3"/>
  <c r="D36" i="2"/>
  <c r="F76" i="3" l="1"/>
  <c r="F36" i="2"/>
  <c r="E64" i="1"/>
  <c r="F64" i="1" s="1"/>
  <c r="D64" i="1"/>
  <c r="C64" i="1"/>
  <c r="F76" i="1"/>
  <c r="F75" i="1"/>
  <c r="F74" i="1"/>
  <c r="F73" i="1"/>
  <c r="F72" i="1"/>
  <c r="F71" i="1"/>
  <c r="F70" i="1"/>
  <c r="F69" i="1"/>
  <c r="F68" i="1"/>
  <c r="F67" i="1"/>
  <c r="F66" i="1"/>
  <c r="F65" i="1"/>
  <c r="E60" i="1"/>
  <c r="E57" i="1"/>
  <c r="E54" i="1"/>
  <c r="E49" i="1"/>
  <c r="E43" i="1"/>
  <c r="E38" i="1"/>
  <c r="E33" i="1"/>
  <c r="E28" i="1" l="1"/>
  <c r="E23" i="1"/>
  <c r="E18" i="1"/>
  <c r="F17" i="1"/>
  <c r="E16" i="1"/>
  <c r="E11" i="1"/>
  <c r="D60" i="1" l="1"/>
  <c r="C60" i="1"/>
  <c r="D57" i="1"/>
  <c r="C57" i="1"/>
  <c r="D54" i="1"/>
  <c r="C54" i="1"/>
  <c r="E53" i="1"/>
  <c r="D49" i="1"/>
  <c r="C49" i="1"/>
  <c r="D47" i="1"/>
  <c r="C47" i="1"/>
  <c r="E47" i="1" s="1"/>
  <c r="E77" i="1" s="1"/>
  <c r="D43" i="1"/>
  <c r="C43" i="1"/>
  <c r="E42" i="1"/>
  <c r="D38" i="1"/>
  <c r="C38" i="1"/>
  <c r="D33" i="1"/>
  <c r="C33" i="1"/>
  <c r="D28" i="1"/>
  <c r="C28" i="1"/>
  <c r="D23" i="1"/>
  <c r="C23" i="1"/>
  <c r="D18" i="1"/>
  <c r="C18" i="1"/>
  <c r="D16" i="1"/>
  <c r="C16" i="1"/>
  <c r="D11" i="1"/>
  <c r="C11" i="1"/>
  <c r="E78" i="1" l="1"/>
  <c r="D77" i="1"/>
  <c r="D78" i="1" s="1"/>
  <c r="C77" i="1"/>
  <c r="C78" i="1" s="1"/>
  <c r="F77" i="1" l="1"/>
  <c r="F78" i="1"/>
  <c r="F21" i="5" l="1"/>
  <c r="C33" i="4"/>
  <c r="F31" i="4"/>
  <c r="F30" i="4"/>
  <c r="F29" i="4"/>
  <c r="F50" i="3"/>
  <c r="F67" i="3" l="1"/>
  <c r="F66" i="3"/>
  <c r="F30" i="3"/>
  <c r="F16" i="5" l="1"/>
  <c r="E33" i="4"/>
  <c r="F32" i="3"/>
  <c r="F56" i="1" l="1"/>
  <c r="F51" i="1" l="1"/>
  <c r="F49" i="1"/>
  <c r="F49" i="3" l="1"/>
  <c r="F47" i="3"/>
  <c r="F25" i="3" l="1"/>
  <c r="F55" i="1"/>
  <c r="F54" i="1"/>
  <c r="F53" i="1"/>
  <c r="F52" i="1"/>
  <c r="F39" i="1"/>
  <c r="F30" i="5" l="1"/>
  <c r="F38" i="1" l="1"/>
  <c r="F14" i="1"/>
  <c r="F49" i="5" l="1"/>
  <c r="F51" i="5"/>
  <c r="F28" i="5"/>
  <c r="F24" i="5"/>
  <c r="D33" i="4" l="1"/>
  <c r="F28" i="4"/>
  <c r="F27" i="4"/>
  <c r="F26" i="4"/>
  <c r="F25" i="4"/>
  <c r="F24" i="4"/>
  <c r="F23" i="4"/>
  <c r="F22" i="4"/>
  <c r="F21" i="4"/>
  <c r="F20" i="4"/>
  <c r="F19" i="4"/>
  <c r="F18" i="4"/>
  <c r="F17" i="4"/>
  <c r="F16" i="4"/>
  <c r="F15" i="4"/>
  <c r="F14" i="4"/>
  <c r="F13" i="4"/>
  <c r="F12" i="4"/>
  <c r="F68" i="3"/>
  <c r="F63" i="3"/>
  <c r="F60" i="3"/>
  <c r="F59" i="3"/>
  <c r="F58" i="3"/>
  <c r="F57" i="3"/>
  <c r="F56" i="3"/>
  <c r="F55" i="3"/>
  <c r="F53" i="3"/>
  <c r="F52" i="3"/>
  <c r="F51" i="3"/>
  <c r="F46" i="3"/>
  <c r="F45" i="3"/>
  <c r="F44" i="3"/>
  <c r="F43" i="3"/>
  <c r="F42" i="3"/>
  <c r="F40" i="3"/>
  <c r="F37" i="3"/>
  <c r="F36" i="3"/>
  <c r="F35" i="3"/>
  <c r="F34" i="3"/>
  <c r="F33" i="3"/>
  <c r="F31" i="3"/>
  <c r="F28" i="3"/>
  <c r="F27" i="3"/>
  <c r="F24" i="3"/>
  <c r="F23" i="3"/>
  <c r="F22" i="3"/>
  <c r="F21" i="3"/>
  <c r="F20" i="3"/>
  <c r="F19" i="3"/>
  <c r="F18" i="3"/>
  <c r="F16" i="3"/>
  <c r="F15" i="3"/>
  <c r="F14" i="3"/>
  <c r="F12" i="3"/>
  <c r="F11" i="3"/>
  <c r="F11" i="2"/>
  <c r="F27" i="1"/>
  <c r="F71" i="3" l="1"/>
  <c r="F33" i="2"/>
  <c r="F33" i="4"/>
  <c r="D4" i="5"/>
  <c r="D3" i="5"/>
  <c r="D2" i="5"/>
  <c r="C4" i="4"/>
  <c r="C3" i="4"/>
  <c r="C2" i="4"/>
  <c r="D4" i="3"/>
  <c r="D3" i="3"/>
  <c r="D2" i="3"/>
  <c r="D4" i="2"/>
  <c r="D3" i="2"/>
  <c r="D2" i="2"/>
  <c r="F11" i="1"/>
  <c r="F12" i="1"/>
  <c r="F13" i="1"/>
  <c r="F15" i="1"/>
  <c r="F16" i="1"/>
  <c r="F18" i="1"/>
  <c r="F19" i="1"/>
  <c r="F20" i="1"/>
  <c r="F21" i="1"/>
  <c r="F22" i="1"/>
  <c r="F23" i="1"/>
  <c r="F24" i="1"/>
  <c r="F25" i="1"/>
  <c r="F26" i="1"/>
  <c r="F28" i="1"/>
  <c r="F29" i="1"/>
  <c r="F30" i="1"/>
  <c r="F31" i="1"/>
  <c r="F32" i="1"/>
  <c r="F33" i="1"/>
  <c r="F34" i="1"/>
  <c r="F35" i="1"/>
  <c r="F36" i="1"/>
  <c r="F37" i="1"/>
  <c r="F40" i="1"/>
  <c r="F41" i="1"/>
  <c r="F42" i="1"/>
  <c r="F43" i="1"/>
  <c r="F44" i="1"/>
  <c r="F45" i="1"/>
  <c r="F46" i="1"/>
  <c r="F47" i="1"/>
  <c r="F48" i="1"/>
  <c r="F50" i="1"/>
  <c r="F57" i="1"/>
  <c r="F58" i="1"/>
  <c r="F59" i="1"/>
  <c r="F60" i="1"/>
  <c r="F61" i="1"/>
</calcChain>
</file>

<file path=xl/sharedStrings.xml><?xml version="1.0" encoding="utf-8"?>
<sst xmlns="http://schemas.openxmlformats.org/spreadsheetml/2006/main" count="438" uniqueCount="341">
  <si>
    <t>грн.</t>
  </si>
  <si>
    <t>ККД</t>
  </si>
  <si>
    <t>Доходи</t>
  </si>
  <si>
    <t>11010100</t>
  </si>
  <si>
    <t>Податок на доходи фізичних осіб, що сплачується податковими агентами, із доходів платника податку у вигляді заробітної плати</t>
  </si>
  <si>
    <t>11010400</t>
  </si>
  <si>
    <t>Податок на доходи фізичних осіб, що сплачується податковими агентами, із доходів платника податку інших ніж заробітна плата</t>
  </si>
  <si>
    <t>11010500</t>
  </si>
  <si>
    <t>Податок на доходи фізичних осіб, що сплачується фізичними особами за результатами річного декларування</t>
  </si>
  <si>
    <t>11020200</t>
  </si>
  <si>
    <t>Податок на прибуток підприємств та фінансових установ комунальної власності</t>
  </si>
  <si>
    <t>13010100</t>
  </si>
  <si>
    <t>Рентна плата за спеціальне використання лісових ресурсів в частині деревини, заготовленої в порядку рубок головного користування</t>
  </si>
  <si>
    <t>13010200</t>
  </si>
  <si>
    <t>Рентна плата за спеціальне використання лісових ресурсів (крім рентної плати за спеціальне використання лісових ресурсів в частині деревини, заготовленої в порядку рубок головного користування)</t>
  </si>
  <si>
    <t>13030100</t>
  </si>
  <si>
    <t>Рентна плата за користування надрами для видобування інших корисних копалин загальнодержавного значення</t>
  </si>
  <si>
    <t>13040100</t>
  </si>
  <si>
    <t>Рентна плата за користування надрами для видобування корисних копалин місцевого значення</t>
  </si>
  <si>
    <t>14021900</t>
  </si>
  <si>
    <t>Пальне</t>
  </si>
  <si>
    <t>14031900</t>
  </si>
  <si>
    <t>14040100</t>
  </si>
  <si>
    <t>Акцизний податок з реалізації виробниками та/або імпортерами, у тому числі в роздрібній торгівлі тютюнових виробів, тютюну та промислових замінників тютюну, рідин, що використовуються в електронних сигаретах, що оподатковується згідно з підпунктом 213.1.1</t>
  </si>
  <si>
    <t>14040200</t>
  </si>
  <si>
    <t>Акцизний податок з реалізації суб`єктами господарювання роздрібної торгівлі підакцизних товарів (крім тих, що оподатковуються згідно з підпунктом 213.1.14 пункту 213.1 статті 213 Податкового кодексу України)</t>
  </si>
  <si>
    <t>18010100</t>
  </si>
  <si>
    <t>Податок на нерухоме майно, відмінне від земельної ділянки, сплачений юридичними особами, які є власниками об`єктів житлової нерухомості</t>
  </si>
  <si>
    <t>18010200</t>
  </si>
  <si>
    <t>Податок на нерухоме майно, відмінне від земельної ділянки, сплачений фізичними особами, які є власниками об`єктів житлової нерухомості</t>
  </si>
  <si>
    <t>18010300</t>
  </si>
  <si>
    <t>Податок на нерухоме майно, відмінне від земельної ділянки, сплачений фізичними особами, які є власниками об`єктів нежитлової нерухомості</t>
  </si>
  <si>
    <t>18010400</t>
  </si>
  <si>
    <t>Податок на нерухоме майно, відмінне від земельної ділянки, сплачений юридичними особами, які є власниками об`єктів нежитлової нерухомості</t>
  </si>
  <si>
    <t>18010500</t>
  </si>
  <si>
    <t>Земельний податок з юридичних осіб</t>
  </si>
  <si>
    <t>18010600</t>
  </si>
  <si>
    <t>Орендна плата з юридичних осіб</t>
  </si>
  <si>
    <t>18010700</t>
  </si>
  <si>
    <t>Земельний податок з фізичних осіб</t>
  </si>
  <si>
    <t>18010900</t>
  </si>
  <si>
    <t>Орендна плата з фізичних осіб</t>
  </si>
  <si>
    <t>18011000</t>
  </si>
  <si>
    <t>Транспортний податок з фізичних осіб</t>
  </si>
  <si>
    <t>18011100</t>
  </si>
  <si>
    <t>Транспортний податок з юридичних осіб</t>
  </si>
  <si>
    <t>18030100</t>
  </si>
  <si>
    <t>Туристичний збір, сплачений юридичними особами</t>
  </si>
  <si>
    <t>18050300</t>
  </si>
  <si>
    <t>Єдиний податок з юридичних осіб</t>
  </si>
  <si>
    <t>18050400</t>
  </si>
  <si>
    <t>Єдиний податок з фізичних осіб</t>
  </si>
  <si>
    <t>18050500</t>
  </si>
  <si>
    <t>Єдиний податок з сільськогосподарських товаровиробників, у яких частка сільськогосподарського товаровиробництва за попередній податковий (звітний) рік дорівнює або перевищує 75 відсотків</t>
  </si>
  <si>
    <t>Інші надходження</t>
  </si>
  <si>
    <t>21081100</t>
  </si>
  <si>
    <t>Адміністративні штрафи та інші санкції</t>
  </si>
  <si>
    <t>21081500</t>
  </si>
  <si>
    <t>Штрафні санкції, що застосовуються відповідно до Закону України `Про державне регулювання виробництва і обігу спирту етилового, коньячного і плодового, алкогольних напоїв, тютюнових виробів, рідин, що використовуються в електронних сигаретах, та пального`</t>
  </si>
  <si>
    <t>21082400</t>
  </si>
  <si>
    <t>Кошти гарантійного та реєстраційного внесків, що визначені Законом України `Про оренду державного та комунального майна`, які підлягають перерахуванню оператором електронного майданчика до відповідного бюджету</t>
  </si>
  <si>
    <t>22012500</t>
  </si>
  <si>
    <t>Плата за надання інших адміністративних послуг</t>
  </si>
  <si>
    <t>22012600</t>
  </si>
  <si>
    <t>Адміністративний збір за державну реєстрацію речових прав на нерухоме майно та їх обтяжень</t>
  </si>
  <si>
    <t>22090100</t>
  </si>
  <si>
    <t>Державне мито, що сплачується за місцем розгляду та оформлення документів, у тому числі за оформлення документів на спадщину і дарування</t>
  </si>
  <si>
    <t>22090400</t>
  </si>
  <si>
    <t>Державне мито, пов`язане з видачею та оформленням закордонних паспортів (посвідок) та паспортів громадян України</t>
  </si>
  <si>
    <t>24060300</t>
  </si>
  <si>
    <t>Освітня субвенція з державного бюджету місцевим бюджетам</t>
  </si>
  <si>
    <t>41051000</t>
  </si>
  <si>
    <t>Субвенція з місцевого бюджету на здійснення переданих видатків у сфері освіти за рахунок коштів освітньої субвенції</t>
  </si>
  <si>
    <t>41053900</t>
  </si>
  <si>
    <t>Інші субвенції з місцевого бюджету</t>
  </si>
  <si>
    <t>41057700</t>
  </si>
  <si>
    <t>Субвенція з місцевого бюджету на виконання окремих заходів з реалізації соціального проекту `Активні парки - локації здорової України` за рахунок відповідної субвенції з державного бюджету</t>
  </si>
  <si>
    <t xml:space="preserve"> </t>
  </si>
  <si>
    <t xml:space="preserve">Усього ( без урахування трансфертів) </t>
  </si>
  <si>
    <t xml:space="preserve">Усього </t>
  </si>
  <si>
    <t>Додаток 1</t>
  </si>
  <si>
    <t>Здолбунівської міської ради</t>
  </si>
  <si>
    <t>Аналіз виконання доходів загального фонду</t>
  </si>
  <si>
    <t>бюджету Здолбунівської міської територіальної громади</t>
  </si>
  <si>
    <t>% виконання</t>
  </si>
  <si>
    <t>19010100</t>
  </si>
  <si>
    <t>Екологічний податок, який справляється за викиди в атмосферне повітря забруднюючих речовин стаціонарними джерелами забруднення (за винятком викидів в атмосферне повітря двоокису вуглецю)</t>
  </si>
  <si>
    <t>19010200</t>
  </si>
  <si>
    <t>Надходження від скидів забруднюючих речовин безпосередньо у водні об`єкти</t>
  </si>
  <si>
    <t>19010300</t>
  </si>
  <si>
    <t>Надходження від розміщення відходів у спеціально відведених для цього місцях чи на об`єктах, крім розміщення окремих видів відходів як вторинної сировини</t>
  </si>
  <si>
    <t>24062100</t>
  </si>
  <si>
    <t>Грошові стягнення за шкоду, заподіяну порушенням законодавства про охорону навколишнього природного середовища внаслідок господарської та іншої діяльності</t>
  </si>
  <si>
    <t>25010100</t>
  </si>
  <si>
    <t>Плата за послуги, що надаються бюджетними установами згідно з їх основною діяльністю</t>
  </si>
  <si>
    <t>25010200</t>
  </si>
  <si>
    <t>Надходження бюджетних установ від додаткової (господарської) діяльності</t>
  </si>
  <si>
    <t>25010300</t>
  </si>
  <si>
    <t>Плата за оренду майна бюджетних установ, що здійснюється відповідно до Закону України `Про оренду державного та комунального майна`</t>
  </si>
  <si>
    <t>25010400</t>
  </si>
  <si>
    <t>Надходження бюджетних установ від реалізації в установленому порядку майна (крім нерухомого майна)</t>
  </si>
  <si>
    <t>25020100</t>
  </si>
  <si>
    <t>Благодійні внески, гранти та дарунки</t>
  </si>
  <si>
    <t>25020200</t>
  </si>
  <si>
    <t>Кошти від продажу земельних ділянок несільськогосподарського призначення, що перебувають у державній або комунальній власності, та земельних ділянок, які знаходяться на території Автономної Республіки Крим</t>
  </si>
  <si>
    <t>Аналіз виконання доходів спецільного фонду</t>
  </si>
  <si>
    <t>Додаток 3</t>
  </si>
  <si>
    <t>Аналіз виконання видатків загального фонду</t>
  </si>
  <si>
    <t>Додаток 2</t>
  </si>
  <si>
    <t>Код</t>
  </si>
  <si>
    <t>Показник</t>
  </si>
  <si>
    <t>Організаційне, інформаційно-аналітичне та матеріально-технічне забезпечення діяльності обласної ради, районної ради, районної у місті ради (у разі її створення), міської, селищної, сільської рад</t>
  </si>
  <si>
    <t>Інша діяльність у сфері державного управління</t>
  </si>
  <si>
    <t>Надання пільг окремим категоріям громадян з оплати послуг зв`язку</t>
  </si>
  <si>
    <t>Компенсаційні виплати на пільговий проїзд автомобільним транспортом окремим категоріям громадян</t>
  </si>
  <si>
    <t>Компенсаційні виплати за пільговий проїзд окремих категорій громадян на залізничному транспорті</t>
  </si>
  <si>
    <t>Забезпечення соціальними послугами за місцем проживання громадян, які не здатні до самообслуговування у зв`язку з похилим віком, хворобою, інвалідністю</t>
  </si>
  <si>
    <t>Надання соціальних гарантій фізичним особам, які надають соціальні послуги громадянам похилого віку, особам з інвалідністю, дітям з інвалідністю, хворим, які не здатні до самообслуговування і потребують сторонньої допомоги</t>
  </si>
  <si>
    <t>Інші заходи у сфері соціального захисту і соціального забезпечення</t>
  </si>
  <si>
    <t>Інші заходи в галузі культури і мистецтва</t>
  </si>
  <si>
    <t>Забезпечення діяльності з виробництва, транспортування, постачання теплової енергії</t>
  </si>
  <si>
    <t>Забезпечення діяльності водопровідно-каналізаційного господарства</t>
  </si>
  <si>
    <t>Інша діяльність, пов`язана з експлуатацією об`єктів житлово-комунального господарства</t>
  </si>
  <si>
    <t>Організація благоустрою населених пунктів</t>
  </si>
  <si>
    <t>Здійснення заходів із землеустрою</t>
  </si>
  <si>
    <t>Утримання та розвиток автомобільних доріг та дорожньої інфраструктури за рахунок коштів місцевого бюджету</t>
  </si>
  <si>
    <t>Членські внески до асоціацій органів місцевого самоврядування</t>
  </si>
  <si>
    <t>Інші заходи, пов`язані з економічною діяльністю</t>
  </si>
  <si>
    <t>Заходи із запобігання та ліквідації надзвичайних ситуацій та наслідків стихійного лиха</t>
  </si>
  <si>
    <t>Заходи та роботи з мобілізаційної підготовки місцевого значення</t>
  </si>
  <si>
    <t>Заходи та роботи з територіальної оборони</t>
  </si>
  <si>
    <t>Субвенція з місцевого бюджету державному бюджету на виконання програм соціально-економічного розвитку регіонів</t>
  </si>
  <si>
    <t>Керівництво і управління у відповідній сфері у містах (місті Києві), селищах, селах, територіальних громадах</t>
  </si>
  <si>
    <t>Надання дошкільної освіти</t>
  </si>
  <si>
    <t>Надання загальної середньої освіти закладами загальної середньої освіти за рахунок коштів місцевого бюджету</t>
  </si>
  <si>
    <t>Надання загальної середньої освіти закладами загальної середньої освіти за рахунок освітньої субвенції</t>
  </si>
  <si>
    <t>Надання позашкільної освіти закладами позашкільної освіти, заходи із позашкільної роботи з дітьми</t>
  </si>
  <si>
    <t>Надання спеціалізованої освіти мистецькими школами</t>
  </si>
  <si>
    <t>Інші програми та заходи у сфері освіти</t>
  </si>
  <si>
    <t>Забезпечення діяльності інклюзивно-ресурсних центрів за рахунок коштів місцевого бюджету</t>
  </si>
  <si>
    <t>Забезпечення діяльності інклюзивно-ресурсних центрів за рахунок освітньої субвенції</t>
  </si>
  <si>
    <t>Багатопрофільна стаціонарна медична допомога населенню</t>
  </si>
  <si>
    <t>Стоматологічна допомога населенню</t>
  </si>
  <si>
    <t>Первинна медична допомога населенню, що надається центрами первинної медичної (медико-санітарної) допомоги</t>
  </si>
  <si>
    <t>Забезпечення діяльності бібліотек</t>
  </si>
  <si>
    <t>Забезпечення діяльності музеїв i виставок</t>
  </si>
  <si>
    <t>Забезпечення діяльності палаців i будинків культури, клубів, центрів дозвілля та iнших клубних закладів</t>
  </si>
  <si>
    <t>Проведення навчально-тренувальних зборів і змагань з олімпійських видів спорту</t>
  </si>
  <si>
    <t>Проведення навчально-тренувальних зборів і змагань з неолімпійських видів спорту</t>
  </si>
  <si>
    <t>Виконання окремих заходів з реалізації соціального проекту `Активні парки - локації здорової України`</t>
  </si>
  <si>
    <t>Фінансова підтримка на утримання місцевих осередків (рад) всеукраїнських об`єднань фізкультурно-спортивної спрямованості</t>
  </si>
  <si>
    <t>Резервний фонд місцевого бюджету</t>
  </si>
  <si>
    <t>Аналіз виконання видатків загального  фонду</t>
  </si>
  <si>
    <t>2111</t>
  </si>
  <si>
    <t>Заробітна плата</t>
  </si>
  <si>
    <t>2120</t>
  </si>
  <si>
    <t>Нарахування на оплату праці</t>
  </si>
  <si>
    <t>2210</t>
  </si>
  <si>
    <t>Предмети, матеріали, обладнання та інвентар</t>
  </si>
  <si>
    <t>2220</t>
  </si>
  <si>
    <t>Медикаменти та перев`язувальні матеріали</t>
  </si>
  <si>
    <t>2230</t>
  </si>
  <si>
    <t>Продукти харчування</t>
  </si>
  <si>
    <t>2240</t>
  </si>
  <si>
    <t>Оплата послуг (крім комунальних)</t>
  </si>
  <si>
    <t>2250</t>
  </si>
  <si>
    <t>Видатки на відрядження</t>
  </si>
  <si>
    <t>2271</t>
  </si>
  <si>
    <t>Оплата теплопостачання</t>
  </si>
  <si>
    <t>2272</t>
  </si>
  <si>
    <t>Оплата водопостачання та водовідведення</t>
  </si>
  <si>
    <t>2273</t>
  </si>
  <si>
    <t>Оплата електроенергії</t>
  </si>
  <si>
    <t>2274</t>
  </si>
  <si>
    <t>Оплата природного газу</t>
  </si>
  <si>
    <t>2275</t>
  </si>
  <si>
    <t>Оплата інших енергоносіїв та інших комунальних послуг</t>
  </si>
  <si>
    <t>2282</t>
  </si>
  <si>
    <t>Окремі заходи по реалізації державних (регіональних) програм, не віднесені до заходів розвитку</t>
  </si>
  <si>
    <t>2610</t>
  </si>
  <si>
    <t>Субсидії та поточні трансферти підприємствам (установам, організаціям)</t>
  </si>
  <si>
    <t>2620</t>
  </si>
  <si>
    <t>Поточні трансферти органам державного управління інших рівнів</t>
  </si>
  <si>
    <t>2730</t>
  </si>
  <si>
    <t>Інші виплати населенню</t>
  </si>
  <si>
    <t>2800</t>
  </si>
  <si>
    <t>Інші поточні видатки</t>
  </si>
  <si>
    <t>9000</t>
  </si>
  <si>
    <t>Нерозподілені видатки</t>
  </si>
  <si>
    <t>Розроблення схем планування та забудови територій (містобудівної документації)</t>
  </si>
  <si>
    <t>Внески до статутного капіталу суб`єктів господарювання</t>
  </si>
  <si>
    <t>Природоохоронні заходи за рахунок цільових фондів</t>
  </si>
  <si>
    <t>Додаток 4</t>
  </si>
  <si>
    <t>Додаток 5</t>
  </si>
  <si>
    <t>Аналіз виконання видатків спеціального фонду</t>
  </si>
  <si>
    <t>грн</t>
  </si>
  <si>
    <t>Податок на доходи фізичних осіб у вигляді мінімального податкового зобов`язання, що підлягає сплаті фізичними особами</t>
  </si>
  <si>
    <t>21010300</t>
  </si>
  <si>
    <t>Частина чистого прибутку (доходу) комунальних унітарних підприємств та їх об`єднань, що вилучається до відповідного місцевого бюджету</t>
  </si>
  <si>
    <t>Субвенція з місцевого бюджету за рахунок залишку коштів освітньої субвенції, що утворився на початок бюджетного періоду</t>
  </si>
  <si>
    <t>Заходи державної політики з питань дітей та їх соціального захисту</t>
  </si>
  <si>
    <t>0611061</t>
  </si>
  <si>
    <t>Надання загальної середньої освіти закладами загальної середньої освіти за рахунок залишку коштів за освітньою субвенцією на кінець бюджетного періоду (крім залишку коштів, що мають цільове призначення, виділених відповідно до рішень Кабінету Міністр</t>
  </si>
  <si>
    <t>Співфінансування заходів, що реалізуються за рахунок залишку коштів за освітньою субвенцією на кінець бюджетного періоду, що мають цільове призначення, виділених відповідно до рішень Кабінету Міністрів України у попередніх бюджетних періодах (за спеціальним фондом державного бюджету)</t>
  </si>
  <si>
    <t>Реалізація заходів за рахунок залишку коштів за освітньою субвенцією на кінець бюджетного періоду, що мають цільове призначення, виділених відповідно до рішень Кабінету Міністрів України у попередніх бюджетних періодах (за спеціальним фондом державного бюджету)</t>
  </si>
  <si>
    <t>Багатопрофільна стаціонарна медична допомога</t>
  </si>
  <si>
    <t>Організація та проведення громадських робіт</t>
  </si>
  <si>
    <t>Забезпечення діяльності музеїв і виставок</t>
  </si>
  <si>
    <t>Штрафні санкції за порушення законодавства про патентування, за порушення норм регулювання обігу готівки та про застосування реєстраторів розрахункових операцій у сфері торгівлі, громадського харчування та послуг</t>
  </si>
  <si>
    <t>Субвенція з державного бюджету місцевим бюджетам на надання державної підтримки особам з особливими освітніми потребами</t>
  </si>
  <si>
    <t>Субвенція з державного бюджету місцевим бюджетам на реалізацію публічного інвестиційного проекту на забезпечення якісної, сучасної та доступної загальної середньої освіти `Нова українська школа`</t>
  </si>
  <si>
    <t>Субвенція з державного бюджету місцевим бюджетам на здійснення доплат педагогічним працівникам закладів загальної середньої освіти</t>
  </si>
  <si>
    <t>Інші дотації з місцевого бюджету</t>
  </si>
  <si>
    <t>Кошти від продажу прав на земельні ділянки несільськогосподарського призначення, що перебувають у державній або комунальній власності, та прав на земельні ділянки, які знаходяться на території Автономної Республіки Крим</t>
  </si>
  <si>
    <t>Відшкодування різниці між розміром ціни (тарифу) на теплову енергію, у тому числі її виробництво, транспортування та постачання, комунальні послуги, що затверджувалися або погоджувалися рішенням місцевого органу виконавчої влади та органу місцевого самоврядування</t>
  </si>
  <si>
    <t>Проведення (надання) додаткових психолого- педагогічних і корекційно-розвиткових занять (послуг) за рахунок субвенції з державного бюджету місцевим бюджетам на надання державної підтримки особам з особливими освітніми потребами</t>
  </si>
  <si>
    <t>Співфінансування заходів, що реалізуються за рахунок залишку коштів за освітньою субвенцією на кінець бюджетного періоду, що мають цільове призначення, виділених відповідно до рішень Кабінету Міністрів України у попередніх бюджетних періодах (за спеціальн</t>
  </si>
  <si>
    <t>Здійснення доплат педагогічним працівникам закладів загальної середньої освіти за рахунок субвенції з державного бюджету місцевим бюджетам</t>
  </si>
  <si>
    <t>Реверсна дотація</t>
  </si>
  <si>
    <t>Співфінансування заходів, що реалізуються за рахунок субвенції з державного бюджету місцевим бюджетам на реалізацію публічного інвестиційного проекту на забезпечення якісної, сучасної та доступної загальної середньої освіти `Нова українська школа`</t>
  </si>
  <si>
    <t>Виконання заходів, спрямованих на реалізацію публічного інвестиційного проекту на забезпечення якісної, сучасної та доступної загальної середньої освіти `Нова українська школа` за рахунок субвенції з державного бюджету місцевим бюджетам</t>
  </si>
  <si>
    <t>0611241</t>
  </si>
  <si>
    <t>Співфінансування заходів, що реалізуються за рахунок субвенції з державного бюджету місцевим бюджетам на реалізацію публічного інвестиційного проекту на придбання обладнання, створення та модернізацію (проведення реконструкції та капітального ремонту) їда</t>
  </si>
  <si>
    <t>Забезпечення харчуванням учнів початкових класів закладів загальної середньої освіти за рахунок субвенції з державного бюджету місцевим бюджетам</t>
  </si>
  <si>
    <t>Субвенція з державного бюджету місцевим бюджетам на фінансування заходів соціально-економічної компенсації ризику населення, яке проживає на території зони спостереження</t>
  </si>
  <si>
    <t>Реалізація заходів за рахунок освітньої субвенції з державного бюджету місцевим бюджетам (за спеціальним фондом державного бюджету) на придбання обладнання, створення та модернізації (проведення реконструкції та капітального ремонту) їдалень (харчоблоків)</t>
  </si>
  <si>
    <t>Субвенція з місцевого бюджету на реалізацію публічного інвестиційного проекту із виплати грошової компенсації за належні для отримання жилі приміщення для сімей осіб, визначених пунктами 2-5 частини першої статті 10-1 Закону України `Про статус ветеранів</t>
  </si>
  <si>
    <t>Субвенція з державного бюджету місцевим бюджетам на реалізацію проектів в рамках Програми відновлення України ІІІ</t>
  </si>
  <si>
    <t>Підтримка спорту вищих досягнень та організацій, які здійснюють фізкультурно-спортивну діяльність в регіоні</t>
  </si>
  <si>
    <t>Реалізація проектів у рамках Програми відновлення України ІІІ</t>
  </si>
  <si>
    <t>Проведення (надання) додаткових психолого- педагогічних і корекційно-розвиткових занять (послуг) за рахунок субвенції з державного бюджету місцевим бюджетам на надання державної підтримки особам з особливими освітніми потребами (за спеціальним фондом держ</t>
  </si>
  <si>
    <t>за І квартал 2026 року</t>
  </si>
  <si>
    <t>План на 2026 рік</t>
  </si>
  <si>
    <t>План на І квартал 2026 року</t>
  </si>
  <si>
    <t>Фактичне виконанння за І квартал 2026 року</t>
  </si>
  <si>
    <t>за І квартал 2026 року за програмною класифікацією видатків</t>
  </si>
  <si>
    <t>за І квартал 2026 року за економічною класифікацією видатків</t>
  </si>
  <si>
    <t xml:space="preserve">План на І квартал 2026 року </t>
  </si>
  <si>
    <t>Кошти від відчуження майна, що належить Автономній Республіці Крим та майна, що перебуває в комунальній власності</t>
  </si>
  <si>
    <t>Надходження коштів пайової участі у розвитку інфраструктури населеного пункту</t>
  </si>
  <si>
    <t>Реалізація програм допомоги і грантів Європейського Союзу, урядів іноземних держав, міжнародних організацій, донорських установ</t>
  </si>
  <si>
    <t>Забезпечення харчуванням учнів закладів загальної середньої освіти за рахунок субвенції з державного бюджету місцевим бюджетам</t>
  </si>
  <si>
    <t>Придбання обладнання і предметів довгострокового користування</t>
  </si>
  <si>
    <t>Капітальні трансферти підприємствам (установам, організаціям)</t>
  </si>
  <si>
    <t>Капітальні трансферти органам державного управління інших рівнів</t>
  </si>
  <si>
    <t>Підготовка та реалізація публічних інвестиційних проектів / програм публічних інвестицій за рахунок коштів місцевого бюджету в галузі соціального захисту та соціального забезпечення</t>
  </si>
  <si>
    <t>Підготовка та реалізація публічних інвестиційних проектів / програм публічних інвестицій за рахунок коштів місцевого бюджету в галузі житлово-комунального господарства</t>
  </si>
  <si>
    <t>Співфінансування заходів, що реалізуються за рахунок субвенції з державного бюджету місцевим бюджетам на реалізацію публічного інвестиційного проекту на безперешкодний доступ до якісної освіти - шкільні автобуси</t>
  </si>
  <si>
    <t>Підготовка та реалізація публічних інвестиційних проектів / програм публічних інвестицій за рахунок коштів місцевого бюджету в галузі освіти</t>
  </si>
  <si>
    <t>Підготовка та реалізація публічних інвестиційних проектів / програм публічних інвестицій за рахунок коштів місцевого бюджету в галузі охорони здоров`я</t>
  </si>
  <si>
    <t>11010000</t>
  </si>
  <si>
    <t>Податок та збір на доходи фізичних осіб</t>
  </si>
  <si>
    <t>11020000</t>
  </si>
  <si>
    <t>Податок на прибуток підприємств</t>
  </si>
  <si>
    <t>13000000</t>
  </si>
  <si>
    <t>Рентна плата та плата за використання інших природних ресурсів</t>
  </si>
  <si>
    <t>14000000</t>
  </si>
  <si>
    <t>Внутрішні податки на товари та послуги</t>
  </si>
  <si>
    <t>18010000</t>
  </si>
  <si>
    <t>Податок на майно</t>
  </si>
  <si>
    <t>Земельний податок</t>
  </si>
  <si>
    <t xml:space="preserve">Транспортний податок </t>
  </si>
  <si>
    <t>Туристичний збір</t>
  </si>
  <si>
    <t>18050000</t>
  </si>
  <si>
    <t>Єдиний податок</t>
  </si>
  <si>
    <t>21010000</t>
  </si>
  <si>
    <t>Частина чистого прибутку (доходу) державних або комунальних унітарних підприємств та їх об`єднань, що вилучається до відповідного бюджету, та дивіденди (дохід), нараховані на акції (частки) господарських товариств</t>
  </si>
  <si>
    <t>21080000</t>
  </si>
  <si>
    <t>22010000</t>
  </si>
  <si>
    <t>Плата за надання адміністративних послуг</t>
  </si>
  <si>
    <t>22090000</t>
  </si>
  <si>
    <t>Державне мито</t>
  </si>
  <si>
    <t>24060000</t>
  </si>
  <si>
    <t xml:space="preserve"> Кошти за шкоду, що заподіяна на земельних ділянках державної та комунальної власності, які не надані у користування та не передані у власність, внаслідок їх самовільного зайняття, використання не за цільовим призначенням, зняття ґрунтового покриву (родючо шару грунту) без спеціального дозволу; відшкодування збитків за погіршення якості грунтового покриву тощо та за неодержання доходів у зв'язку з тимчасовим невикористанням земельних ділянок</t>
  </si>
  <si>
    <t>Надходження коштів від Державного фонду дорогоцінних металів і дорогоцінного каміння</t>
  </si>
  <si>
    <t>40000000</t>
  </si>
  <si>
    <t>Офіційні трансферти</t>
  </si>
  <si>
    <t>Субвенція з державного бюджету місцевим бюджетам на забезпечення харчуваннямучнів закладів загальної середньої освіти</t>
  </si>
  <si>
    <t>Додаткова дотація з державного бюджету місцевим бюджетам на здійснення повноважень органів місцевого самоврядування на деокупованих, тимчасово окупованих та інших територіях України, що зазнали негативного впливу у зв`язку з повномасштабною збройною агресією</t>
  </si>
  <si>
    <t>19010000</t>
  </si>
  <si>
    <t>Екологічний податок</t>
  </si>
  <si>
    <t>25000000</t>
  </si>
  <si>
    <t>Власні надходження бюджетних установ</t>
  </si>
  <si>
    <t>33000000</t>
  </si>
  <si>
    <t>Кошти від продажу землі</t>
  </si>
  <si>
    <t>Надходження, що отримують бюджетні установи від підприємств, організацій, фізичних осіб та від інших бюджетних установ для виконання цільових заходів, у тому числі заходів з відчуження для суспільних потреб земельних ділянок та розміщених на них інших об`єктів</t>
  </si>
  <si>
    <t>Кошти від продажу основного капіталу</t>
  </si>
  <si>
    <t>0100</t>
  </si>
  <si>
    <t>Державне управління</t>
  </si>
  <si>
    <t>0150</t>
  </si>
  <si>
    <t>0160</t>
  </si>
  <si>
    <t>0180</t>
  </si>
  <si>
    <t>1000</t>
  </si>
  <si>
    <t>Освіта</t>
  </si>
  <si>
    <t>1200</t>
  </si>
  <si>
    <t>1291</t>
  </si>
  <si>
    <t>1600</t>
  </si>
  <si>
    <t>1702</t>
  </si>
  <si>
    <t>2000</t>
  </si>
  <si>
    <t>Охорона здоров`я</t>
  </si>
  <si>
    <t>Соціальний захист та соціальне забезпечення</t>
  </si>
  <si>
    <t>3112</t>
  </si>
  <si>
    <t>Культура i мистецтво</t>
  </si>
  <si>
    <t>Фiзична культура i спорт</t>
  </si>
  <si>
    <t>Розвиток здібностей у дітей та молоді з фізичної культури та спорту комунальними дитячо- юнацькими спортивними школами</t>
  </si>
  <si>
    <t>5062</t>
  </si>
  <si>
    <t>6000</t>
  </si>
  <si>
    <t>Житлово-комунальне господарство</t>
  </si>
  <si>
    <t>6071</t>
  </si>
  <si>
    <t>7000</t>
  </si>
  <si>
    <t>Економічна діяльність</t>
  </si>
  <si>
    <t>Інша діяльність</t>
  </si>
  <si>
    <t>Міжбюджетні трансферти</t>
  </si>
  <si>
    <t>Забезпечення молодіжними центрами соціального становлення та розвитку молоді та інші заходи у сфері молодіжної політики</t>
  </si>
  <si>
    <t>3133</t>
  </si>
  <si>
    <t>1080</t>
  </si>
  <si>
    <t>1183</t>
  </si>
  <si>
    <t>1184</t>
  </si>
  <si>
    <t>0611242</t>
  </si>
  <si>
    <t>Виконання заходів щодо реалізації публічного інвестиційного проекту на придбання обладнання, створення та модернізацію (проведення реконструкції та капітального ремонту) їдалень (харчоблоків) закладів освіти, зокрема військових (військово-морських, військ</t>
  </si>
  <si>
    <t>1261</t>
  </si>
  <si>
    <t>1274</t>
  </si>
  <si>
    <t>1292</t>
  </si>
  <si>
    <t>1300</t>
  </si>
  <si>
    <t>1403</t>
  </si>
  <si>
    <t>1501</t>
  </si>
  <si>
    <t>2010</t>
  </si>
  <si>
    <t>2170</t>
  </si>
  <si>
    <t>3210</t>
  </si>
  <si>
    <t>4040</t>
  </si>
  <si>
    <t>6091</t>
  </si>
  <si>
    <t>7130</t>
  </si>
  <si>
    <t>7367</t>
  </si>
  <si>
    <t>8240</t>
  </si>
  <si>
    <t>1251</t>
  </si>
  <si>
    <t>Співфінансування заходів, що реалізуються за рахунок субвенції з державного бюджету місцевим бюджетам на реалізацію публічного інвестиційного проекту на облаштування безпечних умов (облаштування укриттів) у закладах, що надають загальну середню освіту</t>
  </si>
  <si>
    <t>3250</t>
  </si>
  <si>
    <t xml:space="preserve">Секретар міської ради </t>
  </si>
  <si>
    <t>Олег БАБІЙ</t>
  </si>
  <si>
    <t xml:space="preserve">до  рішення </t>
  </si>
  <si>
    <t>від 06 травня 2026 року № 3289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</si>
</sst>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font>
      <sz val="10"/>
      <color theme="1"/>
      <name val="Calibri"/>
      <family val="2"/>
      <charset val="204"/>
      <scheme val="minor"/>
    </font>
    <font>
      <sz val="10"/>
      <color theme="1"/>
      <name val="Шрифт основного тексту"/>
      <family val="2"/>
      <charset val="204"/>
    </font>
    <font>
      <sz val="10"/>
      <color theme="1"/>
      <name val="Шрифт основного тексту"/>
      <family val="2"/>
      <charset val="204"/>
    </font>
    <font>
      <sz val="10"/>
      <color theme="1"/>
      <name val="Шрифт основного тексту"/>
      <family val="2"/>
      <charset val="204"/>
    </font>
    <font>
      <sz val="10"/>
      <color theme="1"/>
      <name val="Шрифт основного тексту"/>
      <family val="2"/>
      <charset val="204"/>
    </font>
    <font>
      <sz val="10"/>
      <color theme="1"/>
      <name val="Шрифт основного тексту"/>
      <family val="2"/>
      <charset val="204"/>
    </font>
    <font>
      <sz val="10"/>
      <color theme="1"/>
      <name val="Шрифт основного тексту"/>
      <family val="2"/>
      <charset val="204"/>
    </font>
    <font>
      <sz val="10"/>
      <color theme="1"/>
      <name val="Шрифт основного тексту"/>
      <family val="2"/>
      <charset val="204"/>
    </font>
    <font>
      <sz val="10"/>
      <name val="Arial"/>
      <family val="2"/>
      <charset val="204"/>
    </font>
    <font>
      <sz val="10"/>
      <name val="Arial"/>
      <family val="2"/>
      <charset val="204"/>
    </font>
    <font>
      <sz val="10"/>
      <color theme="1"/>
      <name val="Times New Roman"/>
      <family val="1"/>
      <charset val="204"/>
    </font>
    <font>
      <b/>
      <sz val="10"/>
      <color theme="1"/>
      <name val="Times New Roman"/>
      <family val="1"/>
      <charset val="204"/>
    </font>
    <font>
      <b/>
      <sz val="14"/>
      <color theme="1"/>
      <name val="Times New Roman"/>
      <family val="1"/>
      <charset val="204"/>
    </font>
    <font>
      <sz val="12"/>
      <color theme="1"/>
      <name val="Times New Roman"/>
      <family val="1"/>
      <charset val="204"/>
    </font>
    <font>
      <sz val="10"/>
      <name val="Times New Roman"/>
      <family val="1"/>
      <charset val="204"/>
    </font>
    <font>
      <b/>
      <sz val="10"/>
      <name val="Times New Roman"/>
      <family val="1"/>
      <charset val="204"/>
    </font>
    <font>
      <b/>
      <sz val="12"/>
      <color theme="1"/>
      <name val="Times New Roman"/>
      <family val="1"/>
      <charset val="204"/>
    </font>
    <font>
      <sz val="8"/>
      <color theme="1"/>
      <name val="Times New Roman"/>
      <family val="1"/>
      <charset val="204"/>
    </font>
    <font>
      <b/>
      <sz val="11"/>
      <color theme="1"/>
      <name val="Times New Roman"/>
      <family val="1"/>
      <charset val="204"/>
    </font>
    <font>
      <sz val="11"/>
      <color theme="1"/>
      <name val="Times New Roman"/>
      <family val="1"/>
      <charset val="204"/>
    </font>
    <font>
      <sz val="11"/>
      <name val="Times New Roman"/>
      <family val="1"/>
      <charset val="204"/>
    </font>
    <font>
      <b/>
      <sz val="11"/>
      <name val="Times New Roman"/>
      <family val="1"/>
      <charset val="204"/>
    </font>
    <font>
      <b/>
      <sz val="12"/>
      <name val="Times New Roman"/>
      <family val="1"/>
      <charset val="204"/>
    </font>
    <font>
      <sz val="12"/>
      <name val="Times New Roman"/>
      <family val="1"/>
      <charset val="204"/>
    </font>
  </fonts>
  <fills count="4">
    <fill>
      <patternFill patternType="none"/>
    </fill>
    <fill>
      <patternFill patternType="gray125"/>
    </fill>
    <fill>
      <patternFill patternType="solid">
        <fgColor indexed="41"/>
        <bgColor indexed="64"/>
      </patternFill>
    </fill>
    <fill>
      <patternFill patternType="solid">
        <fgColor theme="6" tint="0.79998168889431442"/>
        <bgColor indexed="65"/>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rgb="FF3F3F3F"/>
      </left>
      <right style="medium">
        <color indexed="64"/>
      </right>
      <top style="medium">
        <color indexed="64"/>
      </top>
      <bottom style="thin">
        <color rgb="FF3F3F3F"/>
      </bottom>
      <diagonal/>
    </border>
    <border>
      <left style="thin">
        <color rgb="FF3F3F3F"/>
      </left>
      <right style="medium">
        <color indexed="64"/>
      </right>
      <top style="thin">
        <color rgb="FF3F3F3F"/>
      </top>
      <bottom style="thin">
        <color rgb="FF3F3F3F"/>
      </bottom>
      <diagonal/>
    </border>
    <border>
      <left style="thin">
        <color rgb="FF3F3F3F"/>
      </left>
      <right style="medium">
        <color indexed="64"/>
      </right>
      <top style="thin">
        <color rgb="FF3F3F3F"/>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bottom/>
      <diagonal/>
    </border>
  </borders>
  <cellStyleXfs count="15">
    <xf numFmtId="0" fontId="0" fillId="0" borderId="0"/>
    <xf numFmtId="0" fontId="8" fillId="0" borderId="0"/>
    <xf numFmtId="0" fontId="7" fillId="0" borderId="0"/>
    <xf numFmtId="0" fontId="7" fillId="0" borderId="0"/>
    <xf numFmtId="0" fontId="7" fillId="0" borderId="0"/>
    <xf numFmtId="0" fontId="9" fillId="0" borderId="0"/>
    <xf numFmtId="0" fontId="8" fillId="0" borderId="0"/>
    <xf numFmtId="0" fontId="8" fillId="0" borderId="0"/>
    <xf numFmtId="0" fontId="6" fillId="0" borderId="0"/>
    <xf numFmtId="0" fontId="5" fillId="0" borderId="0"/>
    <xf numFmtId="0" fontId="4" fillId="0" borderId="0"/>
    <xf numFmtId="0" fontId="3" fillId="0" borderId="0"/>
    <xf numFmtId="0" fontId="2" fillId="3" borderId="0" applyNumberFormat="0" applyBorder="0" applyAlignment="0" applyProtection="0"/>
    <xf numFmtId="0" fontId="2" fillId="0" borderId="0"/>
    <xf numFmtId="0" fontId="1" fillId="0" borderId="0"/>
  </cellStyleXfs>
  <cellXfs count="152">
    <xf numFmtId="0" fontId="0" fillId="0" borderId="0" xfId="0"/>
    <xf numFmtId="0" fontId="12" fillId="0" borderId="0" xfId="0" applyFont="1" applyAlignment="1">
      <alignment horizontal="center"/>
    </xf>
    <xf numFmtId="0" fontId="10" fillId="0" borderId="0" xfId="0" applyFont="1"/>
    <xf numFmtId="4" fontId="10" fillId="0" borderId="0" xfId="0" applyNumberFormat="1" applyFont="1"/>
    <xf numFmtId="0" fontId="11" fillId="0" borderId="0" xfId="0" applyFont="1" applyAlignment="1">
      <alignment horizontal="center"/>
    </xf>
    <xf numFmtId="4" fontId="11" fillId="0" borderId="0" xfId="0" applyNumberFormat="1" applyFont="1" applyAlignment="1">
      <alignment horizontal="center"/>
    </xf>
    <xf numFmtId="4" fontId="13" fillId="0" borderId="0" xfId="0" applyNumberFormat="1" applyFont="1"/>
    <xf numFmtId="0" fontId="17" fillId="0" borderId="0" xfId="0" applyFont="1" applyAlignment="1">
      <alignment horizontal="center"/>
    </xf>
    <xf numFmtId="0" fontId="10" fillId="0" borderId="0" xfId="0" applyFont="1" applyAlignment="1">
      <alignment horizontal="center"/>
    </xf>
    <xf numFmtId="0" fontId="10" fillId="0" borderId="0" xfId="0" applyFont="1" applyAlignment="1">
      <alignment wrapText="1"/>
    </xf>
    <xf numFmtId="0" fontId="11" fillId="0" borderId="0" xfId="0" applyFont="1" applyAlignment="1">
      <alignment horizontal="center" wrapText="1"/>
    </xf>
    <xf numFmtId="4" fontId="10" fillId="0" borderId="0" xfId="0" applyNumberFormat="1" applyFont="1" applyAlignment="1">
      <alignment horizontal="right"/>
    </xf>
    <xf numFmtId="4" fontId="10" fillId="0" borderId="0" xfId="0" applyNumberFormat="1" applyFont="1" applyAlignment="1">
      <alignment horizontal="left"/>
    </xf>
    <xf numFmtId="0" fontId="15" fillId="0" borderId="0" xfId="7" applyFont="1" applyAlignment="1">
      <alignment horizontal="center"/>
    </xf>
    <xf numFmtId="0" fontId="14" fillId="0" borderId="1" xfId="7" applyFont="1" applyBorder="1" applyAlignment="1">
      <alignment vertical="center" wrapText="1"/>
    </xf>
    <xf numFmtId="4" fontId="14" fillId="0" borderId="1" xfId="7" applyNumberFormat="1" applyFont="1" applyBorder="1" applyAlignment="1">
      <alignment vertical="center"/>
    </xf>
    <xf numFmtId="4" fontId="14" fillId="0" borderId="0" xfId="7" applyNumberFormat="1" applyFont="1" applyAlignment="1">
      <alignment vertical="center"/>
    </xf>
    <xf numFmtId="0" fontId="14" fillId="0" borderId="3" xfId="7" applyFont="1" applyBorder="1" applyAlignment="1">
      <alignment horizontal="center" vertical="center"/>
    </xf>
    <xf numFmtId="0" fontId="10" fillId="0" borderId="0" xfId="0" applyFont="1" applyAlignment="1">
      <alignment horizontal="left" indent="3"/>
    </xf>
    <xf numFmtId="0" fontId="18" fillId="0" borderId="6" xfId="0" applyFont="1" applyBorder="1" applyAlignment="1">
      <alignment horizontal="center" vertical="center"/>
    </xf>
    <xf numFmtId="0" fontId="18" fillId="0" borderId="7" xfId="0" applyFont="1" applyBorder="1" applyAlignment="1">
      <alignment horizontal="center" vertical="center" wrapText="1"/>
    </xf>
    <xf numFmtId="4" fontId="18" fillId="0" borderId="7" xfId="0" applyNumberFormat="1" applyFont="1" applyBorder="1" applyAlignment="1">
      <alignment horizontal="center" vertical="center" wrapText="1"/>
    </xf>
    <xf numFmtId="4" fontId="18" fillId="0" borderId="8" xfId="0" applyNumberFormat="1" applyFont="1" applyBorder="1" applyAlignment="1">
      <alignment horizontal="center" vertical="center" wrapText="1"/>
    </xf>
    <xf numFmtId="0" fontId="19" fillId="0" borderId="0" xfId="0" applyFont="1"/>
    <xf numFmtId="0" fontId="18" fillId="0" borderId="0" xfId="0" applyFont="1" applyAlignment="1">
      <alignment wrapText="1"/>
    </xf>
    <xf numFmtId="0" fontId="18" fillId="0" borderId="0" xfId="0" applyFont="1" applyAlignment="1">
      <alignment horizontal="left"/>
    </xf>
    <xf numFmtId="0" fontId="21" fillId="0" borderId="6" xfId="7" applyFont="1" applyBorder="1" applyAlignment="1">
      <alignment horizontal="center" vertical="center" wrapText="1"/>
    </xf>
    <xf numFmtId="0" fontId="21" fillId="0" borderId="7" xfId="7" applyFont="1" applyBorder="1" applyAlignment="1">
      <alignment horizontal="center" vertical="center" wrapText="1"/>
    </xf>
    <xf numFmtId="0" fontId="21" fillId="0" borderId="8" xfId="7" applyFont="1" applyBorder="1" applyAlignment="1">
      <alignment horizontal="center" vertical="center" wrapText="1"/>
    </xf>
    <xf numFmtId="49" fontId="14" fillId="0" borderId="3" xfId="7" applyNumberFormat="1" applyFont="1" applyBorder="1" applyAlignment="1">
      <alignment horizontal="center" vertical="center"/>
    </xf>
    <xf numFmtId="4" fontId="20" fillId="0" borderId="0" xfId="7" applyNumberFormat="1" applyFont="1" applyAlignment="1">
      <alignment vertical="center"/>
    </xf>
    <xf numFmtId="0" fontId="10" fillId="0" borderId="3" xfId="0" applyFont="1" applyBorder="1" applyAlignment="1">
      <alignment horizontal="center" vertical="center"/>
    </xf>
    <xf numFmtId="0" fontId="10" fillId="0" borderId="1" xfId="0" applyFont="1" applyBorder="1" applyAlignment="1">
      <alignment vertical="center" wrapText="1"/>
    </xf>
    <xf numFmtId="4" fontId="10" fillId="0" borderId="1" xfId="0" applyNumberFormat="1" applyFont="1" applyBorder="1" applyAlignment="1">
      <alignment vertical="center"/>
    </xf>
    <xf numFmtId="0" fontId="10" fillId="0" borderId="9" xfId="0" applyFont="1" applyBorder="1" applyAlignment="1">
      <alignment horizontal="center" vertical="center"/>
    </xf>
    <xf numFmtId="0" fontId="10" fillId="0" borderId="2" xfId="0" applyFont="1" applyBorder="1" applyAlignment="1">
      <alignment vertical="center" wrapText="1"/>
    </xf>
    <xf numFmtId="0" fontId="10" fillId="0" borderId="6" xfId="0" applyFont="1" applyBorder="1" applyAlignment="1">
      <alignment horizontal="center" vertical="center"/>
    </xf>
    <xf numFmtId="0" fontId="10" fillId="0" borderId="16" xfId="0" applyFont="1" applyBorder="1" applyAlignment="1">
      <alignment horizontal="center" vertical="center"/>
    </xf>
    <xf numFmtId="4" fontId="10" fillId="0" borderId="2" xfId="0" applyNumberFormat="1" applyFont="1" applyBorder="1" applyAlignment="1">
      <alignment vertical="center"/>
    </xf>
    <xf numFmtId="0" fontId="10" fillId="0" borderId="15" xfId="0" applyFont="1" applyBorder="1" applyAlignment="1">
      <alignment vertical="center" wrapText="1"/>
    </xf>
    <xf numFmtId="4" fontId="10" fillId="0" borderId="15" xfId="0" applyNumberFormat="1" applyFont="1" applyBorder="1" applyAlignment="1">
      <alignment vertical="center"/>
    </xf>
    <xf numFmtId="0" fontId="10" fillId="0" borderId="14" xfId="0" applyFont="1" applyBorder="1" applyAlignment="1">
      <alignment horizontal="center" vertical="center"/>
    </xf>
    <xf numFmtId="0" fontId="14" fillId="0" borderId="9" xfId="7" applyFont="1" applyBorder="1" applyAlignment="1">
      <alignment horizontal="center" vertical="center"/>
    </xf>
    <xf numFmtId="0" fontId="14" fillId="0" borderId="2" xfId="7" applyFont="1" applyBorder="1" applyAlignment="1">
      <alignment vertical="center" wrapText="1"/>
    </xf>
    <xf numFmtId="4" fontId="14" fillId="0" borderId="2" xfId="7" applyNumberFormat="1" applyFont="1" applyBorder="1" applyAlignment="1">
      <alignment vertical="center"/>
    </xf>
    <xf numFmtId="0" fontId="18" fillId="0" borderId="3" xfId="13" applyFont="1" applyBorder="1" applyAlignment="1">
      <alignment horizontal="center" vertical="center"/>
    </xf>
    <xf numFmtId="0" fontId="16" fillId="0" borderId="1" xfId="13" applyFont="1" applyBorder="1" applyAlignment="1">
      <alignment vertical="center" wrapText="1"/>
    </xf>
    <xf numFmtId="0" fontId="16" fillId="0" borderId="1" xfId="0" applyFont="1" applyBorder="1" applyAlignment="1">
      <alignment vertical="center" wrapText="1"/>
    </xf>
    <xf numFmtId="0" fontId="18" fillId="0" borderId="3" xfId="0" applyFont="1" applyBorder="1" applyAlignment="1">
      <alignment horizontal="center" vertical="center"/>
    </xf>
    <xf numFmtId="0" fontId="16" fillId="0" borderId="1" xfId="13" applyFont="1" applyBorder="1" applyAlignment="1">
      <alignment horizontal="left" vertical="center" wrapText="1"/>
    </xf>
    <xf numFmtId="0" fontId="16" fillId="0" borderId="3" xfId="13" applyFont="1" applyBorder="1" applyAlignment="1">
      <alignment horizontal="center" vertical="center"/>
    </xf>
    <xf numFmtId="4" fontId="18" fillId="0" borderId="1" xfId="0" applyNumberFormat="1" applyFont="1" applyBorder="1" applyAlignment="1">
      <alignment vertical="center"/>
    </xf>
    <xf numFmtId="0" fontId="16" fillId="0" borderId="7" xfId="0" applyFont="1" applyBorder="1" applyAlignment="1">
      <alignment vertical="center" wrapText="1"/>
    </xf>
    <xf numFmtId="4" fontId="18" fillId="0" borderId="7" xfId="0" applyNumberFormat="1" applyFont="1" applyBorder="1" applyAlignment="1">
      <alignment vertical="center"/>
    </xf>
    <xf numFmtId="0" fontId="10" fillId="0" borderId="20" xfId="0" applyFont="1" applyBorder="1" applyAlignment="1">
      <alignment horizontal="center" vertical="center"/>
    </xf>
    <xf numFmtId="0" fontId="16" fillId="0" borderId="21" xfId="0" applyFont="1" applyBorder="1" applyAlignment="1">
      <alignment vertical="center" wrapText="1"/>
    </xf>
    <xf numFmtId="4" fontId="18" fillId="0" borderId="21" xfId="0" applyNumberFormat="1" applyFont="1" applyBorder="1" applyAlignment="1">
      <alignment vertical="center"/>
    </xf>
    <xf numFmtId="4" fontId="10" fillId="3" borderId="1" xfId="12" applyNumberFormat="1" applyFont="1" applyBorder="1" applyAlignment="1">
      <alignment vertical="center"/>
    </xf>
    <xf numFmtId="4" fontId="10" fillId="3" borderId="2" xfId="12" applyNumberFormat="1" applyFont="1" applyBorder="1" applyAlignment="1">
      <alignment vertical="center"/>
    </xf>
    <xf numFmtId="4" fontId="19" fillId="3" borderId="4" xfId="12" applyNumberFormat="1" applyFont="1" applyBorder="1"/>
    <xf numFmtId="4" fontId="18" fillId="3" borderId="1" xfId="12" applyNumberFormat="1" applyFont="1" applyBorder="1" applyAlignment="1">
      <alignment vertical="center"/>
    </xf>
    <xf numFmtId="4" fontId="11" fillId="3" borderId="1" xfId="12" applyNumberFormat="1" applyFont="1" applyBorder="1" applyAlignment="1">
      <alignment vertical="center"/>
    </xf>
    <xf numFmtId="4" fontId="18" fillId="3" borderId="22" xfId="12" applyNumberFormat="1" applyFont="1" applyBorder="1" applyAlignment="1">
      <alignment vertical="center"/>
    </xf>
    <xf numFmtId="4" fontId="18" fillId="3" borderId="4" xfId="12" applyNumberFormat="1" applyFont="1" applyBorder="1"/>
    <xf numFmtId="4" fontId="18" fillId="0" borderId="19" xfId="0" applyNumberFormat="1" applyFont="1" applyBorder="1" applyAlignment="1">
      <alignment vertical="center"/>
    </xf>
    <xf numFmtId="4" fontId="18" fillId="3" borderId="18" xfId="12" applyNumberFormat="1" applyFont="1" applyBorder="1" applyAlignment="1">
      <alignment vertical="center"/>
    </xf>
    <xf numFmtId="0" fontId="18" fillId="0" borderId="11" xfId="13" applyFont="1" applyBorder="1" applyAlignment="1">
      <alignment horizontal="center" vertical="center"/>
    </xf>
    <xf numFmtId="0" fontId="16" fillId="0" borderId="12" xfId="13" applyFont="1" applyBorder="1" applyAlignment="1">
      <alignment vertical="center" wrapText="1"/>
    </xf>
    <xf numFmtId="4" fontId="18" fillId="0" borderId="12" xfId="0" applyNumberFormat="1" applyFont="1" applyBorder="1" applyAlignment="1">
      <alignment vertical="center"/>
    </xf>
    <xf numFmtId="4" fontId="18" fillId="3" borderId="12" xfId="12" applyNumberFormat="1" applyFont="1" applyBorder="1" applyAlignment="1">
      <alignment vertical="center"/>
    </xf>
    <xf numFmtId="4" fontId="18" fillId="3" borderId="23" xfId="12" applyNumberFormat="1" applyFont="1" applyBorder="1" applyAlignment="1">
      <alignment vertical="center"/>
    </xf>
    <xf numFmtId="4" fontId="10" fillId="3" borderId="24" xfId="12" applyNumberFormat="1" applyFont="1" applyBorder="1" applyAlignment="1">
      <alignment vertical="center"/>
    </xf>
    <xf numFmtId="4" fontId="18" fillId="3" borderId="24" xfId="12" applyNumberFormat="1" applyFont="1" applyBorder="1" applyAlignment="1">
      <alignment vertical="center"/>
    </xf>
    <xf numFmtId="4" fontId="19" fillId="3" borderId="24" xfId="12" applyNumberFormat="1" applyFont="1" applyBorder="1" applyAlignment="1">
      <alignment vertical="center"/>
    </xf>
    <xf numFmtId="4" fontId="10" fillId="3" borderId="15" xfId="12" applyNumberFormat="1" applyFont="1" applyBorder="1" applyAlignment="1">
      <alignment vertical="center"/>
    </xf>
    <xf numFmtId="4" fontId="10" fillId="3" borderId="25" xfId="12" applyNumberFormat="1" applyFont="1" applyBorder="1" applyAlignment="1">
      <alignment vertical="center"/>
    </xf>
    <xf numFmtId="0" fontId="16" fillId="0" borderId="17" xfId="0" applyFont="1" applyBorder="1" applyAlignment="1">
      <alignment vertical="center" wrapText="1"/>
    </xf>
    <xf numFmtId="4" fontId="18" fillId="0" borderId="26" xfId="0" applyNumberFormat="1" applyFont="1" applyBorder="1" applyAlignment="1">
      <alignment vertical="center"/>
    </xf>
    <xf numFmtId="4" fontId="18" fillId="0" borderId="18" xfId="0" applyNumberFormat="1" applyFont="1" applyBorder="1" applyAlignment="1">
      <alignment vertical="center"/>
    </xf>
    <xf numFmtId="0" fontId="18" fillId="0" borderId="20" xfId="0" applyFont="1" applyBorder="1" applyAlignment="1">
      <alignment horizontal="center" vertical="center"/>
    </xf>
    <xf numFmtId="0" fontId="18" fillId="0" borderId="21" xfId="0" applyFont="1" applyBorder="1" applyAlignment="1">
      <alignment horizontal="center" vertical="center" wrapText="1"/>
    </xf>
    <xf numFmtId="4" fontId="18" fillId="0" borderId="21" xfId="0" applyNumberFormat="1" applyFont="1" applyBorder="1" applyAlignment="1">
      <alignment horizontal="center" vertical="center" wrapText="1"/>
    </xf>
    <xf numFmtId="4" fontId="18" fillId="0" borderId="22" xfId="0" applyNumberFormat="1" applyFont="1" applyBorder="1" applyAlignment="1">
      <alignment horizontal="center" vertical="center" wrapText="1"/>
    </xf>
    <xf numFmtId="0" fontId="16" fillId="0" borderId="19" xfId="0" applyFont="1" applyBorder="1" applyAlignment="1">
      <alignment vertical="center" wrapText="1"/>
    </xf>
    <xf numFmtId="4" fontId="10" fillId="3" borderId="4" xfId="12" applyNumberFormat="1" applyFont="1" applyBorder="1" applyAlignment="1">
      <alignment vertical="center"/>
    </xf>
    <xf numFmtId="0" fontId="10" fillId="3" borderId="10" xfId="12" applyFont="1" applyBorder="1"/>
    <xf numFmtId="4" fontId="18" fillId="3" borderId="13" xfId="12" applyNumberFormat="1" applyFont="1" applyBorder="1" applyAlignment="1">
      <alignment vertical="center"/>
    </xf>
    <xf numFmtId="4" fontId="18" fillId="3" borderId="4" xfId="12" applyNumberFormat="1" applyFont="1" applyBorder="1" applyAlignment="1">
      <alignment vertical="center"/>
    </xf>
    <xf numFmtId="2" fontId="18" fillId="3" borderId="8" xfId="12" applyNumberFormat="1" applyFont="1" applyBorder="1"/>
    <xf numFmtId="49" fontId="21" fillId="0" borderId="27" xfId="7" applyNumberFormat="1" applyFont="1" applyBorder="1" applyAlignment="1">
      <alignment horizontal="center" vertical="center" wrapText="1"/>
    </xf>
    <xf numFmtId="0" fontId="21" fillId="0" borderId="28" xfId="7" applyFont="1" applyBorder="1" applyAlignment="1">
      <alignment horizontal="center" vertical="center" wrapText="1"/>
    </xf>
    <xf numFmtId="4" fontId="21" fillId="0" borderId="28" xfId="7" applyNumberFormat="1" applyFont="1" applyBorder="1" applyAlignment="1">
      <alignment horizontal="right" vertical="center" wrapText="1"/>
    </xf>
    <xf numFmtId="4" fontId="14" fillId="0" borderId="1" xfId="7" applyNumberFormat="1" applyFont="1" applyBorder="1" applyAlignment="1">
      <alignment horizontal="right" vertical="center"/>
    </xf>
    <xf numFmtId="49" fontId="10" fillId="0" borderId="29" xfId="0" applyNumberFormat="1" applyFont="1" applyBorder="1" applyAlignment="1">
      <alignment horizontal="center" vertical="center"/>
    </xf>
    <xf numFmtId="0" fontId="14" fillId="0" borderId="2" xfId="7" applyFont="1" applyBorder="1" applyAlignment="1">
      <alignment horizontal="left" vertical="center" wrapText="1"/>
    </xf>
    <xf numFmtId="49" fontId="10" fillId="0" borderId="3" xfId="0" applyNumberFormat="1" applyFont="1" applyBorder="1" applyAlignment="1">
      <alignment horizontal="center" vertical="center"/>
    </xf>
    <xf numFmtId="0" fontId="14" fillId="0" borderId="1" xfId="7" applyFont="1" applyBorder="1" applyAlignment="1">
      <alignment horizontal="left" vertical="center" wrapText="1"/>
    </xf>
    <xf numFmtId="4" fontId="14" fillId="0" borderId="2" xfId="7" applyNumberFormat="1" applyFont="1" applyBorder="1" applyAlignment="1">
      <alignment horizontal="right" vertical="center"/>
    </xf>
    <xf numFmtId="49" fontId="21" fillId="0" borderId="3" xfId="7" applyNumberFormat="1" applyFont="1" applyBorder="1" applyAlignment="1">
      <alignment horizontal="center" vertical="center" wrapText="1"/>
    </xf>
    <xf numFmtId="0" fontId="21" fillId="0" borderId="1" xfId="7" applyFont="1" applyBorder="1" applyAlignment="1">
      <alignment horizontal="center" vertical="center" wrapText="1"/>
    </xf>
    <xf numFmtId="4" fontId="21" fillId="0" borderId="1" xfId="7" applyNumberFormat="1" applyFont="1" applyBorder="1" applyAlignment="1">
      <alignment horizontal="right" vertical="center" wrapText="1"/>
    </xf>
    <xf numFmtId="49" fontId="14" fillId="0" borderId="9" xfId="7" applyNumberFormat="1" applyFont="1" applyBorder="1" applyAlignment="1">
      <alignment horizontal="center" vertical="center"/>
    </xf>
    <xf numFmtId="49" fontId="21" fillId="0" borderId="6" xfId="7" applyNumberFormat="1" applyFont="1" applyBorder="1" applyAlignment="1">
      <alignment horizontal="center" vertical="center" wrapText="1"/>
    </xf>
    <xf numFmtId="0" fontId="22" fillId="0" borderId="7" xfId="7" applyFont="1" applyBorder="1" applyAlignment="1">
      <alignment horizontal="center" vertical="center" wrapText="1"/>
    </xf>
    <xf numFmtId="4" fontId="21" fillId="0" borderId="7" xfId="7" applyNumberFormat="1" applyFont="1" applyBorder="1" applyAlignment="1">
      <alignment horizontal="right" vertical="center" wrapText="1"/>
    </xf>
    <xf numFmtId="0" fontId="10" fillId="0" borderId="1" xfId="0" applyFont="1" applyBorder="1"/>
    <xf numFmtId="49" fontId="21" fillId="0" borderId="20" xfId="7" applyNumberFormat="1" applyFont="1" applyBorder="1" applyAlignment="1">
      <alignment horizontal="center" vertical="center" wrapText="1"/>
    </xf>
    <xf numFmtId="0" fontId="21" fillId="0" borderId="21" xfId="7" applyFont="1" applyBorder="1" applyAlignment="1">
      <alignment horizontal="center" vertical="center" wrapText="1"/>
    </xf>
    <xf numFmtId="4" fontId="21" fillId="0" borderId="21" xfId="7" applyNumberFormat="1" applyFont="1" applyBorder="1" applyAlignment="1">
      <alignment horizontal="right" vertical="center" wrapText="1"/>
    </xf>
    <xf numFmtId="4" fontId="21" fillId="0" borderId="12" xfId="7" applyNumberFormat="1" applyFont="1" applyBorder="1" applyAlignment="1">
      <alignment vertical="center"/>
    </xf>
    <xf numFmtId="0" fontId="10" fillId="0" borderId="4" xfId="0" applyFont="1" applyBorder="1"/>
    <xf numFmtId="0" fontId="10" fillId="0" borderId="2" xfId="0" applyFont="1" applyBorder="1"/>
    <xf numFmtId="0" fontId="10" fillId="0" borderId="10" xfId="0" applyFont="1" applyBorder="1"/>
    <xf numFmtId="2" fontId="18" fillId="0" borderId="8" xfId="0" applyNumberFormat="1" applyFont="1" applyBorder="1"/>
    <xf numFmtId="4" fontId="10" fillId="3" borderId="5" xfId="12" applyNumberFormat="1" applyFont="1" applyBorder="1" applyAlignment="1">
      <alignment vertical="center"/>
    </xf>
    <xf numFmtId="4" fontId="10" fillId="3" borderId="10" xfId="12" applyNumberFormat="1" applyFont="1" applyBorder="1" applyAlignment="1">
      <alignment vertical="center"/>
    </xf>
    <xf numFmtId="4" fontId="18" fillId="3" borderId="5" xfId="12" applyNumberFormat="1" applyFont="1" applyBorder="1" applyAlignment="1">
      <alignment vertical="center"/>
    </xf>
    <xf numFmtId="0" fontId="21" fillId="0" borderId="15" xfId="7" applyFont="1" applyBorder="1" applyAlignment="1">
      <alignment horizontal="center" vertical="center" wrapText="1"/>
    </xf>
    <xf numFmtId="4" fontId="21" fillId="0" borderId="15" xfId="7" applyNumberFormat="1" applyFont="1" applyBorder="1" applyAlignment="1">
      <alignment horizontal="right" vertical="center" wrapText="1"/>
    </xf>
    <xf numFmtId="49" fontId="21" fillId="0" borderId="11" xfId="7" applyNumberFormat="1" applyFont="1" applyBorder="1" applyAlignment="1">
      <alignment horizontal="center" vertical="center" wrapText="1"/>
    </xf>
    <xf numFmtId="0" fontId="21" fillId="0" borderId="12" xfId="7" applyFont="1" applyBorder="1" applyAlignment="1">
      <alignment horizontal="center" vertical="center" wrapText="1"/>
    </xf>
    <xf numFmtId="4" fontId="21" fillId="0" borderId="12" xfId="7" applyNumberFormat="1" applyFont="1" applyBorder="1" applyAlignment="1">
      <alignment horizontal="right" vertical="center" wrapText="1"/>
    </xf>
    <xf numFmtId="49" fontId="21" fillId="0" borderId="14" xfId="7" applyNumberFormat="1" applyFont="1" applyBorder="1" applyAlignment="1">
      <alignment horizontal="center" vertical="center" wrapText="1"/>
    </xf>
    <xf numFmtId="2" fontId="10" fillId="0" borderId="4" xfId="0" applyNumberFormat="1" applyFont="1" applyBorder="1"/>
    <xf numFmtId="0" fontId="21" fillId="0" borderId="20" xfId="7" applyFont="1" applyBorder="1" applyAlignment="1">
      <alignment horizontal="center" vertical="center" wrapText="1"/>
    </xf>
    <xf numFmtId="0" fontId="21" fillId="0" borderId="22" xfId="7" applyFont="1" applyBorder="1" applyAlignment="1">
      <alignment horizontal="center" vertical="center" wrapText="1"/>
    </xf>
    <xf numFmtId="4" fontId="21" fillId="0" borderId="1" xfId="7" applyNumberFormat="1" applyFont="1" applyBorder="1" applyAlignment="1">
      <alignment vertical="center"/>
    </xf>
    <xf numFmtId="4" fontId="14" fillId="0" borderId="4" xfId="7" applyNumberFormat="1" applyFont="1" applyBorder="1" applyAlignment="1">
      <alignment vertical="center"/>
    </xf>
    <xf numFmtId="4" fontId="14" fillId="0" borderId="4" xfId="7" applyNumberFormat="1" applyFont="1" applyBorder="1" applyAlignment="1">
      <alignment horizontal="right" vertical="center"/>
    </xf>
    <xf numFmtId="4" fontId="21" fillId="0" borderId="4" xfId="7" applyNumberFormat="1" applyFont="1" applyBorder="1" applyAlignment="1">
      <alignment horizontal="right" vertical="center" wrapText="1"/>
    </xf>
    <xf numFmtId="0" fontId="23" fillId="0" borderId="11" xfId="7" applyFont="1" applyBorder="1" applyAlignment="1">
      <alignment horizontal="center" vertical="center"/>
    </xf>
    <xf numFmtId="0" fontId="23" fillId="0" borderId="12" xfId="7" applyFont="1" applyBorder="1" applyAlignment="1">
      <alignment vertical="center" wrapText="1"/>
    </xf>
    <xf numFmtId="4" fontId="23" fillId="0" borderId="12" xfId="7" applyNumberFormat="1" applyFont="1" applyBorder="1" applyAlignment="1">
      <alignment vertical="center"/>
    </xf>
    <xf numFmtId="4" fontId="22" fillId="2" borderId="13" xfId="7" applyNumberFormat="1" applyFont="1" applyFill="1" applyBorder="1" applyAlignment="1">
      <alignment vertical="center"/>
    </xf>
    <xf numFmtId="0" fontId="13" fillId="0" borderId="0" xfId="0" applyFont="1"/>
    <xf numFmtId="0" fontId="23" fillId="0" borderId="3" xfId="7" applyFont="1" applyBorder="1" applyAlignment="1">
      <alignment horizontal="center" vertical="center"/>
    </xf>
    <xf numFmtId="0" fontId="23" fillId="0" borderId="1" xfId="7" applyFont="1" applyBorder="1" applyAlignment="1">
      <alignment vertical="center" wrapText="1"/>
    </xf>
    <xf numFmtId="4" fontId="23" fillId="0" borderId="1" xfId="7" applyNumberFormat="1" applyFont="1" applyBorder="1" applyAlignment="1">
      <alignment vertical="center"/>
    </xf>
    <xf numFmtId="4" fontId="22" fillId="2" borderId="4" xfId="7" applyNumberFormat="1" applyFont="1" applyFill="1" applyBorder="1" applyAlignment="1">
      <alignment vertical="center"/>
    </xf>
    <xf numFmtId="4" fontId="22" fillId="2" borderId="5" xfId="7" applyNumberFormat="1" applyFont="1" applyFill="1" applyBorder="1" applyAlignment="1">
      <alignment vertical="center"/>
    </xf>
    <xf numFmtId="0" fontId="23" fillId="0" borderId="9" xfId="7" applyFont="1" applyBorder="1" applyAlignment="1">
      <alignment horizontal="center" vertical="center"/>
    </xf>
    <xf numFmtId="0" fontId="23" fillId="0" borderId="2" xfId="7" applyFont="1" applyBorder="1" applyAlignment="1">
      <alignment vertical="center" wrapText="1"/>
    </xf>
    <xf numFmtId="4" fontId="23" fillId="0" borderId="2" xfId="7" applyNumberFormat="1" applyFont="1" applyBorder="1" applyAlignment="1">
      <alignment vertical="center"/>
    </xf>
    <xf numFmtId="0" fontId="22" fillId="0" borderId="6" xfId="7" applyFont="1" applyBorder="1" applyAlignment="1">
      <alignment horizontal="center" vertical="center"/>
    </xf>
    <xf numFmtId="0" fontId="22" fillId="0" borderId="7" xfId="7" applyFont="1" applyBorder="1" applyAlignment="1">
      <alignment vertical="center" wrapText="1"/>
    </xf>
    <xf numFmtId="4" fontId="22" fillId="0" borderId="7" xfId="7" applyNumberFormat="1" applyFont="1" applyBorder="1" applyAlignment="1">
      <alignment vertical="center"/>
    </xf>
    <xf numFmtId="4" fontId="22" fillId="2" borderId="8" xfId="7" applyNumberFormat="1" applyFont="1" applyFill="1" applyBorder="1" applyAlignment="1">
      <alignment vertical="center"/>
    </xf>
    <xf numFmtId="0" fontId="16" fillId="0" borderId="0" xfId="0" applyFont="1"/>
    <xf numFmtId="0" fontId="16" fillId="0" borderId="0" xfId="0" applyFont="1" applyAlignment="1">
      <alignment wrapText="1"/>
    </xf>
    <xf numFmtId="4" fontId="16" fillId="0" borderId="0" xfId="0" applyNumberFormat="1" applyFont="1"/>
    <xf numFmtId="0" fontId="12" fillId="0" borderId="0" xfId="0" applyFont="1" applyAlignment="1">
      <alignment horizontal="center"/>
    </xf>
    <xf numFmtId="4" fontId="18" fillId="0" borderId="0" xfId="0" applyNumberFormat="1" applyFont="1" applyAlignment="1">
      <alignment horizontal="center"/>
    </xf>
  </cellXfs>
  <cellStyles count="15">
    <cellStyle name="20% – колірна тема 3" xfId="12" builtinId="38"/>
    <cellStyle name="Звичайний" xfId="0" builtinId="0"/>
    <cellStyle name="Звичайний 2" xfId="7" xr:uid="{00000000-0005-0000-0000-000001000000}"/>
    <cellStyle name="Обычный 10" xfId="13" xr:uid="{00000000-0005-0000-0000-000003000000}"/>
    <cellStyle name="Обычный 11" xfId="14" xr:uid="{00000000-0005-0000-0000-000004000000}"/>
    <cellStyle name="Обычный 2" xfId="1" xr:uid="{00000000-0005-0000-0000-000005000000}"/>
    <cellStyle name="Обычный 2 2" xfId="5" xr:uid="{00000000-0005-0000-0000-000006000000}"/>
    <cellStyle name="Обычный 2 2 2" xfId="6" xr:uid="{00000000-0005-0000-0000-000007000000}"/>
    <cellStyle name="Обычный 3" xfId="2" xr:uid="{00000000-0005-0000-0000-000008000000}"/>
    <cellStyle name="Обычный 4" xfId="3" xr:uid="{00000000-0005-0000-0000-000009000000}"/>
    <cellStyle name="Обычный 5" xfId="4" xr:uid="{00000000-0005-0000-0000-00000A000000}"/>
    <cellStyle name="Обычный 6" xfId="8" xr:uid="{00000000-0005-0000-0000-00000B000000}"/>
    <cellStyle name="Обычный 7" xfId="9" xr:uid="{00000000-0005-0000-0000-00000C000000}"/>
    <cellStyle name="Обычный 8" xfId="10" xr:uid="{00000000-0005-0000-0000-00000D000000}"/>
    <cellStyle name="Обычный 9" xfId="11" xr:uid="{00000000-0005-0000-0000-00000E000000}"/>
  </cellStyles>
  <dxfs count="15">
    <dxf>
      <font>
        <b/>
        <i val="0"/>
      </font>
      <fill>
        <patternFill>
          <bgColor indexed="41"/>
        </patternFill>
      </fill>
    </dxf>
    <dxf>
      <font>
        <b/>
        <i val="0"/>
      </font>
      <fill>
        <patternFill>
          <bgColor indexed="41"/>
        </patternFill>
      </fill>
    </dxf>
    <dxf>
      <font>
        <b/>
        <i val="0"/>
      </font>
      <fill>
        <patternFill>
          <bgColor indexed="41"/>
        </patternFill>
      </fill>
    </dxf>
    <dxf>
      <font>
        <b/>
        <i val="0"/>
      </font>
      <fill>
        <patternFill>
          <bgColor indexed="41"/>
        </patternFill>
      </fill>
    </dxf>
    <dxf>
      <font>
        <b/>
        <i val="0"/>
      </font>
      <fill>
        <patternFill>
          <bgColor indexed="41"/>
        </patternFill>
      </fill>
    </dxf>
    <dxf>
      <font>
        <b/>
        <i val="0"/>
      </font>
      <fill>
        <patternFill>
          <bgColor indexed="41"/>
        </patternFill>
      </fill>
    </dxf>
    <dxf>
      <font>
        <b/>
        <i val="0"/>
      </font>
      <fill>
        <patternFill>
          <bgColor indexed="41"/>
        </patternFill>
      </fill>
    </dxf>
    <dxf>
      <font>
        <b/>
        <i val="0"/>
      </font>
      <fill>
        <patternFill>
          <bgColor indexed="41"/>
        </patternFill>
      </fill>
    </dxf>
    <dxf>
      <font>
        <b/>
        <i val="0"/>
      </font>
      <fill>
        <patternFill>
          <bgColor indexed="41"/>
        </patternFill>
      </fill>
    </dxf>
    <dxf>
      <font>
        <b/>
        <i val="0"/>
      </font>
      <fill>
        <patternFill>
          <bgColor indexed="41"/>
        </patternFill>
      </fill>
    </dxf>
    <dxf>
      <font>
        <b/>
        <i val="0"/>
      </font>
      <fill>
        <patternFill>
          <bgColor indexed="41"/>
        </patternFill>
      </fill>
    </dxf>
    <dxf>
      <font>
        <b/>
        <i val="0"/>
      </font>
      <fill>
        <patternFill>
          <bgColor indexed="41"/>
        </patternFill>
      </fill>
    </dxf>
    <dxf>
      <font>
        <b/>
        <i val="0"/>
      </font>
      <fill>
        <patternFill>
          <bgColor indexed="41"/>
        </patternFill>
      </fill>
    </dxf>
    <dxf>
      <font>
        <b/>
        <i val="0"/>
      </font>
      <fill>
        <patternFill>
          <bgColor indexed="41"/>
        </patternFill>
      </fill>
    </dxf>
    <dxf>
      <font>
        <b/>
        <i val="0"/>
      </font>
      <fill>
        <patternFill>
          <bgColor indexed="41"/>
        </patternFill>
      </fill>
    </dxf>
  </dxfs>
  <tableStyles count="0" defaultTableStyle="TableStyleMedium2" defaultPivotStyle="PivotStyleLight16"/>
  <colors>
    <mruColors>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Офіс">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82"/>
  <sheetViews>
    <sheetView tabSelected="1" zoomScaleNormal="100" zoomScaleSheetLayoutView="80" workbookViewId="0"/>
  </sheetViews>
  <sheetFormatPr defaultRowHeight="12.75"/>
  <cols>
    <col min="1" max="1" width="12.140625" style="8" customWidth="1"/>
    <col min="2" max="2" width="69.140625" style="9" customWidth="1"/>
    <col min="3" max="3" width="16.85546875" style="3" customWidth="1"/>
    <col min="4" max="4" width="17.28515625" style="3" customWidth="1"/>
    <col min="5" max="5" width="15.7109375" style="3" customWidth="1"/>
    <col min="6" max="6" width="12.28515625" style="3" customWidth="1"/>
    <col min="7" max="16384" width="9.140625" style="2"/>
  </cols>
  <sheetData>
    <row r="1" spans="1:6" ht="15.75">
      <c r="A1" s="2"/>
      <c r="B1" s="2"/>
      <c r="C1" s="2"/>
      <c r="D1" s="6" t="s">
        <v>80</v>
      </c>
      <c r="E1" s="2"/>
      <c r="F1" s="2"/>
    </row>
    <row r="2" spans="1:6" ht="15.75">
      <c r="A2" s="2"/>
      <c r="B2" s="2"/>
      <c r="C2" s="2"/>
      <c r="D2" s="6" t="s">
        <v>339</v>
      </c>
      <c r="E2" s="2"/>
      <c r="F2" s="2"/>
    </row>
    <row r="3" spans="1:6" ht="15.75">
      <c r="A3" s="18"/>
      <c r="B3" s="2"/>
      <c r="C3" s="2"/>
      <c r="D3" s="6" t="s">
        <v>81</v>
      </c>
      <c r="E3" s="2"/>
      <c r="F3" s="2"/>
    </row>
    <row r="4" spans="1:6" ht="15.75">
      <c r="A4" s="2"/>
      <c r="B4" s="2"/>
      <c r="C4" s="2"/>
      <c r="D4" s="6" t="s">
        <v>340</v>
      </c>
      <c r="E4" s="2"/>
      <c r="F4" s="2"/>
    </row>
    <row r="5" spans="1:6" ht="15.75">
      <c r="A5" s="2"/>
      <c r="B5" s="2"/>
      <c r="C5" s="2"/>
      <c r="D5" s="6"/>
      <c r="E5" s="2"/>
      <c r="F5" s="2"/>
    </row>
    <row r="6" spans="1:6" ht="18.75">
      <c r="A6" s="150" t="s">
        <v>82</v>
      </c>
      <c r="B6" s="150"/>
      <c r="C6" s="150"/>
      <c r="D6" s="150"/>
      <c r="E6" s="150"/>
      <c r="F6" s="150"/>
    </row>
    <row r="7" spans="1:6" ht="18.75">
      <c r="A7" s="150" t="s">
        <v>83</v>
      </c>
      <c r="B7" s="150"/>
      <c r="C7" s="150"/>
      <c r="D7" s="150"/>
      <c r="E7" s="150"/>
      <c r="F7" s="150"/>
    </row>
    <row r="8" spans="1:6" ht="18.75">
      <c r="A8" s="150" t="s">
        <v>231</v>
      </c>
      <c r="B8" s="150"/>
      <c r="C8" s="150"/>
      <c r="D8" s="150"/>
      <c r="E8" s="150"/>
      <c r="F8" s="150"/>
    </row>
    <row r="9" spans="1:6" ht="19.5" thickBot="1">
      <c r="A9" s="1"/>
      <c r="B9" s="1"/>
      <c r="C9" s="1"/>
      <c r="D9" s="1"/>
      <c r="E9" s="1"/>
      <c r="F9" s="7" t="s">
        <v>0</v>
      </c>
    </row>
    <row r="10" spans="1:6" s="23" customFormat="1" ht="72.75" customHeight="1" thickBot="1">
      <c r="A10" s="19" t="s">
        <v>1</v>
      </c>
      <c r="B10" s="20" t="s">
        <v>2</v>
      </c>
      <c r="C10" s="21" t="s">
        <v>232</v>
      </c>
      <c r="D10" s="21" t="s">
        <v>233</v>
      </c>
      <c r="E10" s="21" t="s">
        <v>234</v>
      </c>
      <c r="F10" s="22" t="s">
        <v>84</v>
      </c>
    </row>
    <row r="11" spans="1:6" s="23" customFormat="1" ht="27" customHeight="1">
      <c r="A11" s="66" t="s">
        <v>250</v>
      </c>
      <c r="B11" s="67" t="s">
        <v>251</v>
      </c>
      <c r="C11" s="68">
        <f>C12+C13+C14+C15</f>
        <v>218632600</v>
      </c>
      <c r="D11" s="68">
        <f>D12+D13+D14+D15</f>
        <v>51738600</v>
      </c>
      <c r="E11" s="69">
        <f>SUM(E12:E15)</f>
        <v>53609764.970000006</v>
      </c>
      <c r="F11" s="70">
        <f t="shared" ref="F11:F28" si="0">IF(D11=0,0,E11/D11*100)</f>
        <v>103.61657441446039</v>
      </c>
    </row>
    <row r="12" spans="1:6" s="23" customFormat="1" ht="28.5" customHeight="1">
      <c r="A12" s="31" t="s">
        <v>3</v>
      </c>
      <c r="B12" s="32" t="s">
        <v>4</v>
      </c>
      <c r="C12" s="33">
        <v>208572600</v>
      </c>
      <c r="D12" s="33">
        <v>50201600</v>
      </c>
      <c r="E12" s="57">
        <v>52027368.990000002</v>
      </c>
      <c r="F12" s="71">
        <f t="shared" si="0"/>
        <v>103.63687410361425</v>
      </c>
    </row>
    <row r="13" spans="1:6" s="23" customFormat="1" ht="27.75" customHeight="1">
      <c r="A13" s="31" t="s">
        <v>5</v>
      </c>
      <c r="B13" s="32" t="s">
        <v>6</v>
      </c>
      <c r="C13" s="33">
        <v>7700000</v>
      </c>
      <c r="D13" s="33">
        <v>1030000</v>
      </c>
      <c r="E13" s="57">
        <v>1076843.17</v>
      </c>
      <c r="F13" s="71">
        <f t="shared" si="0"/>
        <v>104.54788058252427</v>
      </c>
    </row>
    <row r="14" spans="1:6" s="23" customFormat="1" ht="28.5" customHeight="1">
      <c r="A14" s="31" t="s">
        <v>7</v>
      </c>
      <c r="B14" s="32" t="s">
        <v>8</v>
      </c>
      <c r="C14" s="33">
        <v>2200000</v>
      </c>
      <c r="D14" s="33">
        <v>440000</v>
      </c>
      <c r="E14" s="57">
        <v>436386.31</v>
      </c>
      <c r="F14" s="71">
        <f t="shared" si="0"/>
        <v>99.178706818181823</v>
      </c>
    </row>
    <row r="15" spans="1:6" s="23" customFormat="1" ht="28.5" customHeight="1">
      <c r="A15" s="31">
        <v>11011300</v>
      </c>
      <c r="B15" s="32" t="s">
        <v>196</v>
      </c>
      <c r="C15" s="33">
        <v>160000</v>
      </c>
      <c r="D15" s="33">
        <v>67000</v>
      </c>
      <c r="E15" s="57">
        <v>69166.5</v>
      </c>
      <c r="F15" s="71">
        <f t="shared" si="0"/>
        <v>103.23358208955224</v>
      </c>
    </row>
    <row r="16" spans="1:6" s="23" customFormat="1" ht="27" customHeight="1">
      <c r="A16" s="45" t="s">
        <v>252</v>
      </c>
      <c r="B16" s="46" t="s">
        <v>253</v>
      </c>
      <c r="C16" s="51">
        <f>C17</f>
        <v>10000</v>
      </c>
      <c r="D16" s="51">
        <f>D17</f>
        <v>10000</v>
      </c>
      <c r="E16" s="60">
        <f>E17</f>
        <v>16591</v>
      </c>
      <c r="F16" s="72">
        <f t="shared" si="0"/>
        <v>165.91</v>
      </c>
    </row>
    <row r="17" spans="1:6" s="23" customFormat="1" ht="24.75" customHeight="1">
      <c r="A17" s="31" t="s">
        <v>9</v>
      </c>
      <c r="B17" s="32" t="s">
        <v>10</v>
      </c>
      <c r="C17" s="33">
        <v>10000</v>
      </c>
      <c r="D17" s="33">
        <v>10000</v>
      </c>
      <c r="E17" s="57">
        <v>16591</v>
      </c>
      <c r="F17" s="71">
        <f>E17/D17*100</f>
        <v>165.91</v>
      </c>
    </row>
    <row r="18" spans="1:6" s="23" customFormat="1" ht="24.75" customHeight="1">
      <c r="A18" s="45" t="s">
        <v>254</v>
      </c>
      <c r="B18" s="46" t="s">
        <v>255</v>
      </c>
      <c r="C18" s="51">
        <f>C19+C20+C21+C22</f>
        <v>686500</v>
      </c>
      <c r="D18" s="51">
        <f>D19+D20+D21+D22</f>
        <v>153500</v>
      </c>
      <c r="E18" s="60">
        <f>SUM(E19:E22)</f>
        <v>154305.97</v>
      </c>
      <c r="F18" s="72">
        <f t="shared" si="0"/>
        <v>100.52506188925081</v>
      </c>
    </row>
    <row r="19" spans="1:6" s="23" customFormat="1" ht="30.75" customHeight="1">
      <c r="A19" s="31" t="s">
        <v>11</v>
      </c>
      <c r="B19" s="32" t="s">
        <v>12</v>
      </c>
      <c r="C19" s="33">
        <v>15800</v>
      </c>
      <c r="D19" s="33">
        <v>2900</v>
      </c>
      <c r="E19" s="57">
        <v>2934.29</v>
      </c>
      <c r="F19" s="71">
        <f t="shared" si="0"/>
        <v>101.18241379310345</v>
      </c>
    </row>
    <row r="20" spans="1:6" s="23" customFormat="1" ht="42" customHeight="1">
      <c r="A20" s="31" t="s">
        <v>13</v>
      </c>
      <c r="B20" s="32" t="s">
        <v>14</v>
      </c>
      <c r="C20" s="33">
        <v>136000</v>
      </c>
      <c r="D20" s="33">
        <v>19400</v>
      </c>
      <c r="E20" s="57">
        <v>19449</v>
      </c>
      <c r="F20" s="71">
        <f t="shared" si="0"/>
        <v>100.25257731958763</v>
      </c>
    </row>
    <row r="21" spans="1:6" s="23" customFormat="1" ht="29.25" customHeight="1">
      <c r="A21" s="31" t="s">
        <v>15</v>
      </c>
      <c r="B21" s="32" t="s">
        <v>16</v>
      </c>
      <c r="C21" s="33">
        <v>505000</v>
      </c>
      <c r="D21" s="33">
        <v>120000</v>
      </c>
      <c r="E21" s="57">
        <v>120722.68</v>
      </c>
      <c r="F21" s="71">
        <f t="shared" si="0"/>
        <v>100.60223333333333</v>
      </c>
    </row>
    <row r="22" spans="1:6" s="23" customFormat="1" ht="25.5" customHeight="1">
      <c r="A22" s="31" t="s">
        <v>17</v>
      </c>
      <c r="B22" s="32" t="s">
        <v>18</v>
      </c>
      <c r="C22" s="33">
        <v>29700</v>
      </c>
      <c r="D22" s="33">
        <v>11200</v>
      </c>
      <c r="E22" s="57">
        <v>11200</v>
      </c>
      <c r="F22" s="71">
        <f t="shared" si="0"/>
        <v>100</v>
      </c>
    </row>
    <row r="23" spans="1:6" s="23" customFormat="1" ht="23.25" customHeight="1">
      <c r="A23" s="45" t="s">
        <v>256</v>
      </c>
      <c r="B23" s="46" t="s">
        <v>257</v>
      </c>
      <c r="C23" s="51">
        <f>C24+C25+C26+C27</f>
        <v>31700000</v>
      </c>
      <c r="D23" s="51">
        <f>D24+D25+D26+D27</f>
        <v>7550000</v>
      </c>
      <c r="E23" s="60">
        <f>SUM(E24:E27)</f>
        <v>8064874.0999999996</v>
      </c>
      <c r="F23" s="72">
        <f t="shared" si="0"/>
        <v>106.81952450331124</v>
      </c>
    </row>
    <row r="24" spans="1:6" s="23" customFormat="1" ht="21" customHeight="1">
      <c r="A24" s="31" t="s">
        <v>19</v>
      </c>
      <c r="B24" s="32" t="s">
        <v>20</v>
      </c>
      <c r="C24" s="33">
        <v>1900000</v>
      </c>
      <c r="D24" s="33">
        <v>320000</v>
      </c>
      <c r="E24" s="57">
        <v>346208.76</v>
      </c>
      <c r="F24" s="71">
        <f t="shared" si="0"/>
        <v>108.19023750000001</v>
      </c>
    </row>
    <row r="25" spans="1:6" s="23" customFormat="1" ht="19.5" customHeight="1">
      <c r="A25" s="31" t="s">
        <v>21</v>
      </c>
      <c r="B25" s="32" t="s">
        <v>20</v>
      </c>
      <c r="C25" s="33">
        <v>16500000</v>
      </c>
      <c r="D25" s="33">
        <v>3850000</v>
      </c>
      <c r="E25" s="57">
        <v>4113386.15</v>
      </c>
      <c r="F25" s="71">
        <f t="shared" si="0"/>
        <v>106.84119870129869</v>
      </c>
    </row>
    <row r="26" spans="1:6" s="23" customFormat="1" ht="56.25" customHeight="1">
      <c r="A26" s="31" t="s">
        <v>22</v>
      </c>
      <c r="B26" s="32" t="s">
        <v>23</v>
      </c>
      <c r="C26" s="33">
        <v>8400000</v>
      </c>
      <c r="D26" s="33">
        <v>2150000</v>
      </c>
      <c r="E26" s="57">
        <v>2328943.5</v>
      </c>
      <c r="F26" s="71">
        <f t="shared" si="0"/>
        <v>108.32295348837209</v>
      </c>
    </row>
    <row r="27" spans="1:6" s="23" customFormat="1" ht="45.75" customHeight="1">
      <c r="A27" s="31" t="s">
        <v>24</v>
      </c>
      <c r="B27" s="32" t="s">
        <v>25</v>
      </c>
      <c r="C27" s="33">
        <v>4900000</v>
      </c>
      <c r="D27" s="33">
        <v>1230000</v>
      </c>
      <c r="E27" s="57">
        <v>1276335.69</v>
      </c>
      <c r="F27" s="71">
        <f t="shared" si="0"/>
        <v>103.76712926829268</v>
      </c>
    </row>
    <row r="28" spans="1:6" s="23" customFormat="1" ht="27" customHeight="1">
      <c r="A28" s="45" t="s">
        <v>258</v>
      </c>
      <c r="B28" s="46" t="s">
        <v>259</v>
      </c>
      <c r="C28" s="51">
        <f>C29+C30+C31+C32</f>
        <v>10223800</v>
      </c>
      <c r="D28" s="51">
        <f>D29+D30+D31+D32</f>
        <v>2497000</v>
      </c>
      <c r="E28" s="60">
        <f>SUM(E29:E32)</f>
        <v>2608951.21</v>
      </c>
      <c r="F28" s="72">
        <f t="shared" si="0"/>
        <v>104.48342851421705</v>
      </c>
    </row>
    <row r="29" spans="1:6" s="23" customFormat="1" ht="27.75" customHeight="1">
      <c r="A29" s="31" t="s">
        <v>26</v>
      </c>
      <c r="B29" s="32" t="s">
        <v>27</v>
      </c>
      <c r="C29" s="33">
        <v>53800</v>
      </c>
      <c r="D29" s="33">
        <v>12000</v>
      </c>
      <c r="E29" s="57">
        <v>12012.5</v>
      </c>
      <c r="F29" s="71">
        <f t="shared" ref="F29:F47" si="1">IF(D29=0,0,E29/D29*100)</f>
        <v>100.10416666666666</v>
      </c>
    </row>
    <row r="30" spans="1:6" s="23" customFormat="1" ht="27.75" customHeight="1">
      <c r="A30" s="31" t="s">
        <v>28</v>
      </c>
      <c r="B30" s="32" t="s">
        <v>29</v>
      </c>
      <c r="C30" s="33">
        <v>1270000</v>
      </c>
      <c r="D30" s="33">
        <v>200000</v>
      </c>
      <c r="E30" s="57">
        <v>204103.42</v>
      </c>
      <c r="F30" s="71">
        <f t="shared" si="1"/>
        <v>102.05171</v>
      </c>
    </row>
    <row r="31" spans="1:6" s="23" customFormat="1" ht="26.25" customHeight="1">
      <c r="A31" s="31" t="s">
        <v>30</v>
      </c>
      <c r="B31" s="32" t="s">
        <v>31</v>
      </c>
      <c r="C31" s="33">
        <v>2650000</v>
      </c>
      <c r="D31" s="33">
        <v>335000</v>
      </c>
      <c r="E31" s="57">
        <v>394560.52</v>
      </c>
      <c r="F31" s="71">
        <f t="shared" si="1"/>
        <v>117.77925970149255</v>
      </c>
    </row>
    <row r="32" spans="1:6" s="23" customFormat="1" ht="26.25" customHeight="1">
      <c r="A32" s="31" t="s">
        <v>32</v>
      </c>
      <c r="B32" s="32" t="s">
        <v>33</v>
      </c>
      <c r="C32" s="33">
        <v>6250000</v>
      </c>
      <c r="D32" s="33">
        <v>1950000</v>
      </c>
      <c r="E32" s="57">
        <v>1998274.77</v>
      </c>
      <c r="F32" s="71">
        <f t="shared" si="1"/>
        <v>102.47562923076923</v>
      </c>
    </row>
    <row r="33" spans="1:6" s="23" customFormat="1" ht="22.5" customHeight="1">
      <c r="A33" s="45" t="s">
        <v>258</v>
      </c>
      <c r="B33" s="46" t="s">
        <v>260</v>
      </c>
      <c r="C33" s="51">
        <f>C34+C35+C36+C37</f>
        <v>50765000</v>
      </c>
      <c r="D33" s="51">
        <f>D34+D35+D36+D37</f>
        <v>12083000</v>
      </c>
      <c r="E33" s="61">
        <f>SUM(E34:E37)</f>
        <v>12424317.02</v>
      </c>
      <c r="F33" s="72">
        <f t="shared" si="1"/>
        <v>102.82477050401391</v>
      </c>
    </row>
    <row r="34" spans="1:6" s="23" customFormat="1" ht="23.25" customHeight="1">
      <c r="A34" s="31" t="s">
        <v>34</v>
      </c>
      <c r="B34" s="32" t="s">
        <v>35</v>
      </c>
      <c r="C34" s="33">
        <v>30800000</v>
      </c>
      <c r="D34" s="33">
        <v>7420000</v>
      </c>
      <c r="E34" s="57">
        <v>7742505.21</v>
      </c>
      <c r="F34" s="71">
        <f t="shared" si="1"/>
        <v>104.34643140161725</v>
      </c>
    </row>
    <row r="35" spans="1:6" s="23" customFormat="1" ht="23.25" customHeight="1">
      <c r="A35" s="31" t="s">
        <v>36</v>
      </c>
      <c r="B35" s="32" t="s">
        <v>37</v>
      </c>
      <c r="C35" s="33">
        <v>16500000</v>
      </c>
      <c r="D35" s="33">
        <v>3900000</v>
      </c>
      <c r="E35" s="57">
        <v>3907018.47</v>
      </c>
      <c r="F35" s="71">
        <f t="shared" si="1"/>
        <v>100.17996076923077</v>
      </c>
    </row>
    <row r="36" spans="1:6" s="23" customFormat="1" ht="26.25" customHeight="1">
      <c r="A36" s="31" t="s">
        <v>38</v>
      </c>
      <c r="B36" s="32" t="s">
        <v>39</v>
      </c>
      <c r="C36" s="33">
        <v>1650000</v>
      </c>
      <c r="D36" s="33">
        <v>680000</v>
      </c>
      <c r="E36" s="57">
        <v>691251.99</v>
      </c>
      <c r="F36" s="71">
        <f t="shared" si="1"/>
        <v>101.6547044117647</v>
      </c>
    </row>
    <row r="37" spans="1:6" s="23" customFormat="1" ht="26.25" customHeight="1">
      <c r="A37" s="31" t="s">
        <v>40</v>
      </c>
      <c r="B37" s="32" t="s">
        <v>41</v>
      </c>
      <c r="C37" s="33">
        <v>1815000</v>
      </c>
      <c r="D37" s="33">
        <v>83000</v>
      </c>
      <c r="E37" s="57">
        <v>83541.350000000006</v>
      </c>
      <c r="F37" s="71">
        <f t="shared" si="1"/>
        <v>100.65222891566266</v>
      </c>
    </row>
    <row r="38" spans="1:6" s="23" customFormat="1" ht="25.5" customHeight="1">
      <c r="A38" s="45" t="s">
        <v>258</v>
      </c>
      <c r="B38" s="47" t="s">
        <v>261</v>
      </c>
      <c r="C38" s="51">
        <f>C39+C40</f>
        <v>62500</v>
      </c>
      <c r="D38" s="51">
        <f>D39+D40</f>
        <v>62500</v>
      </c>
      <c r="E38" s="60">
        <f>SUM(E39:E40)</f>
        <v>97269.67</v>
      </c>
      <c r="F38" s="72">
        <f t="shared" si="1"/>
        <v>155.631472</v>
      </c>
    </row>
    <row r="39" spans="1:6" s="23" customFormat="1" ht="22.5" customHeight="1">
      <c r="A39" s="31" t="s">
        <v>42</v>
      </c>
      <c r="B39" s="32" t="s">
        <v>43</v>
      </c>
      <c r="C39" s="33">
        <v>0</v>
      </c>
      <c r="D39" s="33">
        <v>0</v>
      </c>
      <c r="E39" s="57">
        <v>25000</v>
      </c>
      <c r="F39" s="71">
        <f t="shared" si="1"/>
        <v>0</v>
      </c>
    </row>
    <row r="40" spans="1:6" s="23" customFormat="1" ht="18.75" customHeight="1">
      <c r="A40" s="31" t="s">
        <v>44</v>
      </c>
      <c r="B40" s="32" t="s">
        <v>45</v>
      </c>
      <c r="C40" s="33">
        <v>62500</v>
      </c>
      <c r="D40" s="33">
        <v>62500</v>
      </c>
      <c r="E40" s="57">
        <v>72269.67</v>
      </c>
      <c r="F40" s="71">
        <f t="shared" si="1"/>
        <v>115.63147199999999</v>
      </c>
    </row>
    <row r="41" spans="1:6" s="23" customFormat="1" ht="25.5" customHeight="1">
      <c r="A41" s="48">
        <v>18030000</v>
      </c>
      <c r="B41" s="47" t="s">
        <v>262</v>
      </c>
      <c r="C41" s="51">
        <v>38400</v>
      </c>
      <c r="D41" s="51">
        <v>3500</v>
      </c>
      <c r="E41" s="60">
        <v>3560</v>
      </c>
      <c r="F41" s="72">
        <f t="shared" si="1"/>
        <v>101.71428571428571</v>
      </c>
    </row>
    <row r="42" spans="1:6" s="23" customFormat="1" ht="45.75" hidden="1" customHeight="1">
      <c r="A42" s="31" t="s">
        <v>46</v>
      </c>
      <c r="B42" s="32" t="s">
        <v>47</v>
      </c>
      <c r="C42" s="33">
        <v>30000</v>
      </c>
      <c r="D42" s="33">
        <v>30002.5</v>
      </c>
      <c r="E42" s="57">
        <f t="shared" ref="E42:E53" si="2">IF(C42=0,0,D42/C42*100)</f>
        <v>100.00833333333334</v>
      </c>
      <c r="F42" s="73">
        <f t="shared" si="1"/>
        <v>0.33333333333333337</v>
      </c>
    </row>
    <row r="43" spans="1:6" s="23" customFormat="1" ht="23.25" customHeight="1">
      <c r="A43" s="45" t="s">
        <v>263</v>
      </c>
      <c r="B43" s="46" t="s">
        <v>264</v>
      </c>
      <c r="C43" s="51">
        <f>C44+C45+C46</f>
        <v>54100000</v>
      </c>
      <c r="D43" s="51">
        <f>D44+D45+D46</f>
        <v>14500000</v>
      </c>
      <c r="E43" s="60">
        <f>SUM(E44:E46)</f>
        <v>14972005.939999999</v>
      </c>
      <c r="F43" s="72">
        <f t="shared" si="1"/>
        <v>103.25521337931033</v>
      </c>
    </row>
    <row r="44" spans="1:6" s="23" customFormat="1" ht="24" customHeight="1">
      <c r="A44" s="31" t="s">
        <v>48</v>
      </c>
      <c r="B44" s="32" t="s">
        <v>49</v>
      </c>
      <c r="C44" s="33">
        <v>4700000</v>
      </c>
      <c r="D44" s="33">
        <v>1730000</v>
      </c>
      <c r="E44" s="57">
        <v>1767376.03</v>
      </c>
      <c r="F44" s="71">
        <f t="shared" si="1"/>
        <v>102.16046416184972</v>
      </c>
    </row>
    <row r="45" spans="1:6" s="23" customFormat="1" ht="21.75" customHeight="1">
      <c r="A45" s="31" t="s">
        <v>50</v>
      </c>
      <c r="B45" s="32" t="s">
        <v>51</v>
      </c>
      <c r="C45" s="33">
        <v>47000000</v>
      </c>
      <c r="D45" s="33">
        <v>12200000</v>
      </c>
      <c r="E45" s="57">
        <v>12622381.109999999</v>
      </c>
      <c r="F45" s="71">
        <f t="shared" si="1"/>
        <v>103.46214024590164</v>
      </c>
    </row>
    <row r="46" spans="1:6" s="23" customFormat="1" ht="43.5" customHeight="1">
      <c r="A46" s="31" t="s">
        <v>52</v>
      </c>
      <c r="B46" s="32" t="s">
        <v>53</v>
      </c>
      <c r="C46" s="33">
        <v>2400000</v>
      </c>
      <c r="D46" s="33">
        <v>570000</v>
      </c>
      <c r="E46" s="57">
        <v>582248.80000000005</v>
      </c>
      <c r="F46" s="71">
        <f t="shared" si="1"/>
        <v>102.14891228070175</v>
      </c>
    </row>
    <row r="47" spans="1:6" s="23" customFormat="1" ht="63" hidden="1">
      <c r="A47" s="45" t="s">
        <v>265</v>
      </c>
      <c r="B47" s="49" t="s">
        <v>266</v>
      </c>
      <c r="C47" s="51">
        <f>C48</f>
        <v>0</v>
      </c>
      <c r="D47" s="51">
        <f>D48</f>
        <v>0</v>
      </c>
      <c r="E47" s="57">
        <f t="shared" si="2"/>
        <v>0</v>
      </c>
      <c r="F47" s="73">
        <f t="shared" si="1"/>
        <v>0</v>
      </c>
    </row>
    <row r="48" spans="1:6" s="23" customFormat="1" ht="25.5" hidden="1">
      <c r="A48" s="31" t="s">
        <v>197</v>
      </c>
      <c r="B48" s="32" t="s">
        <v>198</v>
      </c>
      <c r="C48" s="33"/>
      <c r="D48" s="33"/>
      <c r="E48" s="57"/>
      <c r="F48" s="73">
        <f t="shared" ref="F48:F61" si="3">IF(D48=0,0,E48/D48*100)</f>
        <v>0</v>
      </c>
    </row>
    <row r="49" spans="1:6" s="23" customFormat="1" ht="22.5" customHeight="1">
      <c r="A49" s="45" t="s">
        <v>267</v>
      </c>
      <c r="B49" s="46" t="s">
        <v>54</v>
      </c>
      <c r="C49" s="51">
        <f>C50+C51+C52</f>
        <v>160800</v>
      </c>
      <c r="D49" s="51">
        <f>D50+D51+D52</f>
        <v>101400</v>
      </c>
      <c r="E49" s="60">
        <f>SUM(E51:E52)</f>
        <v>160269.60999999999</v>
      </c>
      <c r="F49" s="72">
        <f t="shared" si="3"/>
        <v>158.05681459566074</v>
      </c>
    </row>
    <row r="50" spans="1:6" s="23" customFormat="1" ht="38.25" hidden="1">
      <c r="A50" s="31">
        <v>21080900</v>
      </c>
      <c r="B50" s="32" t="s">
        <v>208</v>
      </c>
      <c r="C50" s="33"/>
      <c r="D50" s="33"/>
      <c r="E50" s="57"/>
      <c r="F50" s="73">
        <f t="shared" si="3"/>
        <v>0</v>
      </c>
    </row>
    <row r="51" spans="1:6" s="23" customFormat="1" ht="24" customHeight="1">
      <c r="A51" s="31" t="s">
        <v>55</v>
      </c>
      <c r="B51" s="32" t="s">
        <v>56</v>
      </c>
      <c r="C51" s="33">
        <v>65800</v>
      </c>
      <c r="D51" s="33">
        <v>6400</v>
      </c>
      <c r="E51" s="57">
        <v>6423.61</v>
      </c>
      <c r="F51" s="71">
        <f t="shared" si="3"/>
        <v>100.36890624999999</v>
      </c>
    </row>
    <row r="52" spans="1:6" s="23" customFormat="1" ht="51">
      <c r="A52" s="31" t="s">
        <v>57</v>
      </c>
      <c r="B52" s="32" t="s">
        <v>58</v>
      </c>
      <c r="C52" s="33">
        <v>95000</v>
      </c>
      <c r="D52" s="33">
        <v>95000</v>
      </c>
      <c r="E52" s="57">
        <v>153846</v>
      </c>
      <c r="F52" s="71">
        <f t="shared" si="3"/>
        <v>161.94315789473683</v>
      </c>
    </row>
    <row r="53" spans="1:6" s="23" customFormat="1" ht="38.25" hidden="1">
      <c r="A53" s="31" t="s">
        <v>59</v>
      </c>
      <c r="B53" s="32" t="s">
        <v>60</v>
      </c>
      <c r="C53" s="33">
        <v>0</v>
      </c>
      <c r="D53" s="33">
        <v>0</v>
      </c>
      <c r="E53" s="57">
        <f t="shared" si="2"/>
        <v>0</v>
      </c>
      <c r="F53" s="73">
        <f t="shared" si="3"/>
        <v>0</v>
      </c>
    </row>
    <row r="54" spans="1:6" s="23" customFormat="1" ht="26.25" customHeight="1">
      <c r="A54" s="45" t="s">
        <v>268</v>
      </c>
      <c r="B54" s="46" t="s">
        <v>269</v>
      </c>
      <c r="C54" s="51">
        <f>C55+C56</f>
        <v>1530000</v>
      </c>
      <c r="D54" s="51">
        <f>D55+D56</f>
        <v>270000</v>
      </c>
      <c r="E54" s="60">
        <f>SUM(E55:E56)</f>
        <v>272971.09999999998</v>
      </c>
      <c r="F54" s="72">
        <f t="shared" si="3"/>
        <v>101.1004074074074</v>
      </c>
    </row>
    <row r="55" spans="1:6" s="23" customFormat="1" ht="22.5" customHeight="1">
      <c r="A55" s="31" t="s">
        <v>61</v>
      </c>
      <c r="B55" s="32" t="s">
        <v>62</v>
      </c>
      <c r="C55" s="33">
        <v>1400000</v>
      </c>
      <c r="D55" s="33">
        <v>245000</v>
      </c>
      <c r="E55" s="57">
        <v>242770.25</v>
      </c>
      <c r="F55" s="71">
        <f t="shared" si="3"/>
        <v>99.089897959183673</v>
      </c>
    </row>
    <row r="56" spans="1:6" s="23" customFormat="1" ht="26.25" hidden="1" customHeight="1">
      <c r="A56" s="31" t="s">
        <v>63</v>
      </c>
      <c r="B56" s="32" t="s">
        <v>64</v>
      </c>
      <c r="C56" s="33">
        <v>130000</v>
      </c>
      <c r="D56" s="33">
        <v>25000</v>
      </c>
      <c r="E56" s="57">
        <v>30200.85</v>
      </c>
      <c r="F56" s="71">
        <f t="shared" si="3"/>
        <v>120.80340000000001</v>
      </c>
    </row>
    <row r="57" spans="1:6" s="23" customFormat="1" ht="26.25" hidden="1" customHeight="1">
      <c r="A57" s="50" t="s">
        <v>270</v>
      </c>
      <c r="B57" s="46" t="s">
        <v>271</v>
      </c>
      <c r="C57" s="51">
        <f>C58+C59</f>
        <v>36100</v>
      </c>
      <c r="D57" s="51">
        <f>D58+D59</f>
        <v>11555</v>
      </c>
      <c r="E57" s="60">
        <f>SUM(E58:E59)</f>
        <v>11518.17</v>
      </c>
      <c r="F57" s="72">
        <f t="shared" si="3"/>
        <v>99.681263522284723</v>
      </c>
    </row>
    <row r="58" spans="1:6" s="23" customFormat="1" ht="25.5" hidden="1">
      <c r="A58" s="31" t="s">
        <v>65</v>
      </c>
      <c r="B58" s="32" t="s">
        <v>66</v>
      </c>
      <c r="C58" s="33">
        <v>35000</v>
      </c>
      <c r="D58" s="33">
        <v>11150</v>
      </c>
      <c r="E58" s="57">
        <v>11110.17</v>
      </c>
      <c r="F58" s="71">
        <f t="shared" si="3"/>
        <v>99.642780269058292</v>
      </c>
    </row>
    <row r="59" spans="1:6" s="23" customFormat="1" ht="25.5">
      <c r="A59" s="31" t="s">
        <v>67</v>
      </c>
      <c r="B59" s="32" t="s">
        <v>68</v>
      </c>
      <c r="C59" s="33">
        <v>1100</v>
      </c>
      <c r="D59" s="33">
        <v>405</v>
      </c>
      <c r="E59" s="57">
        <v>408</v>
      </c>
      <c r="F59" s="71">
        <f t="shared" si="3"/>
        <v>100.74074074074073</v>
      </c>
    </row>
    <row r="60" spans="1:6" s="23" customFormat="1" ht="20.25" customHeight="1">
      <c r="A60" s="45" t="s">
        <v>272</v>
      </c>
      <c r="B60" s="46" t="s">
        <v>54</v>
      </c>
      <c r="C60" s="51">
        <f>C61+C62</f>
        <v>589500</v>
      </c>
      <c r="D60" s="51">
        <f>D61+D62</f>
        <v>589500</v>
      </c>
      <c r="E60" s="60">
        <f>E61</f>
        <v>647818.37</v>
      </c>
      <c r="F60" s="72">
        <f t="shared" si="3"/>
        <v>109.89285326547922</v>
      </c>
    </row>
    <row r="61" spans="1:6" s="23" customFormat="1" ht="20.25" customHeight="1">
      <c r="A61" s="31" t="s">
        <v>69</v>
      </c>
      <c r="B61" s="32" t="s">
        <v>54</v>
      </c>
      <c r="C61" s="33">
        <v>589500</v>
      </c>
      <c r="D61" s="33">
        <v>589500</v>
      </c>
      <c r="E61" s="57">
        <v>647818.37</v>
      </c>
      <c r="F61" s="71">
        <f t="shared" si="3"/>
        <v>109.89285326547922</v>
      </c>
    </row>
    <row r="62" spans="1:6" s="23" customFormat="1" ht="76.5" hidden="1">
      <c r="A62" s="31">
        <v>24062200</v>
      </c>
      <c r="B62" s="32" t="s">
        <v>273</v>
      </c>
      <c r="C62" s="33"/>
      <c r="D62" s="33"/>
      <c r="E62" s="57"/>
      <c r="F62" s="59"/>
    </row>
    <row r="63" spans="1:6" s="23" customFormat="1" ht="31.5" hidden="1">
      <c r="A63" s="48">
        <v>31020000</v>
      </c>
      <c r="B63" s="47" t="s">
        <v>274</v>
      </c>
      <c r="C63" s="51">
        <v>0</v>
      </c>
      <c r="D63" s="51">
        <v>0</v>
      </c>
      <c r="E63" s="57">
        <v>0</v>
      </c>
      <c r="F63" s="59"/>
    </row>
    <row r="64" spans="1:6" s="23" customFormat="1" ht="15.75">
      <c r="A64" s="45" t="s">
        <v>275</v>
      </c>
      <c r="B64" s="46" t="s">
        <v>276</v>
      </c>
      <c r="C64" s="51">
        <f>SUM(C65:C75)</f>
        <v>141811460</v>
      </c>
      <c r="D64" s="51">
        <f>SUM(D65:D75)</f>
        <v>50206660</v>
      </c>
      <c r="E64" s="60">
        <f>SUM(E65:E75)</f>
        <v>49806660</v>
      </c>
      <c r="F64" s="63">
        <f>E64/D64*100</f>
        <v>99.203292949580785</v>
      </c>
    </row>
    <row r="65" spans="1:6" s="23" customFormat="1" ht="58.5" customHeight="1">
      <c r="A65" s="31">
        <v>41021400</v>
      </c>
      <c r="B65" s="32" t="s">
        <v>278</v>
      </c>
      <c r="C65" s="33">
        <v>5074400</v>
      </c>
      <c r="D65" s="33">
        <v>1268700</v>
      </c>
      <c r="E65" s="57">
        <v>1268700</v>
      </c>
      <c r="F65" s="71">
        <f t="shared" ref="F65:F76" si="4">IF(D65=0,0,E65/D65*100)</f>
        <v>100</v>
      </c>
    </row>
    <row r="66" spans="1:6" s="23" customFormat="1" ht="36.75" customHeight="1">
      <c r="A66" s="31">
        <v>41031100</v>
      </c>
      <c r="B66" s="32" t="s">
        <v>277</v>
      </c>
      <c r="C66" s="33">
        <v>5993800</v>
      </c>
      <c r="D66" s="33">
        <v>3596400</v>
      </c>
      <c r="E66" s="57">
        <v>3596400</v>
      </c>
      <c r="F66" s="71">
        <f t="shared" si="4"/>
        <v>100</v>
      </c>
    </row>
    <row r="67" spans="1:6" s="23" customFormat="1" ht="15">
      <c r="A67" s="31">
        <v>41033900</v>
      </c>
      <c r="B67" s="32" t="s">
        <v>70</v>
      </c>
      <c r="C67" s="33">
        <v>106330800</v>
      </c>
      <c r="D67" s="33">
        <v>36492600</v>
      </c>
      <c r="E67" s="57">
        <v>36492600</v>
      </c>
      <c r="F67" s="71">
        <f t="shared" si="4"/>
        <v>100</v>
      </c>
    </row>
    <row r="68" spans="1:6" s="23" customFormat="1" ht="38.25" hidden="1">
      <c r="A68" s="31">
        <v>41035100</v>
      </c>
      <c r="B68" s="32" t="s">
        <v>224</v>
      </c>
      <c r="C68" s="33">
        <v>0</v>
      </c>
      <c r="D68" s="33">
        <v>0</v>
      </c>
      <c r="E68" s="57"/>
      <c r="F68" s="71">
        <f t="shared" si="4"/>
        <v>0</v>
      </c>
    </row>
    <row r="69" spans="1:6" s="23" customFormat="1" ht="31.5" customHeight="1">
      <c r="A69" s="31">
        <v>41035400</v>
      </c>
      <c r="B69" s="32" t="s">
        <v>209</v>
      </c>
      <c r="C69" s="33">
        <v>411800</v>
      </c>
      <c r="D69" s="33">
        <v>205800</v>
      </c>
      <c r="E69" s="57">
        <v>205800</v>
      </c>
      <c r="F69" s="71">
        <f t="shared" si="4"/>
        <v>100</v>
      </c>
    </row>
    <row r="70" spans="1:6" s="23" customFormat="1" ht="43.5" customHeight="1">
      <c r="A70" s="31">
        <v>41036000</v>
      </c>
      <c r="B70" s="32" t="s">
        <v>210</v>
      </c>
      <c r="C70" s="33">
        <v>1572300</v>
      </c>
      <c r="D70" s="33">
        <v>0</v>
      </c>
      <c r="E70" s="57">
        <v>0</v>
      </c>
      <c r="F70" s="71">
        <f t="shared" si="4"/>
        <v>0</v>
      </c>
    </row>
    <row r="71" spans="1:6" ht="33.75" customHeight="1">
      <c r="A71" s="31">
        <v>41036300</v>
      </c>
      <c r="B71" s="32" t="s">
        <v>211</v>
      </c>
      <c r="C71" s="33">
        <v>9855400</v>
      </c>
      <c r="D71" s="33">
        <v>4927800</v>
      </c>
      <c r="E71" s="57">
        <v>4927800</v>
      </c>
      <c r="F71" s="71">
        <f t="shared" si="4"/>
        <v>100</v>
      </c>
    </row>
    <row r="72" spans="1:6" hidden="1">
      <c r="A72" s="31">
        <v>41040400</v>
      </c>
      <c r="B72" s="32" t="s">
        <v>212</v>
      </c>
      <c r="C72" s="33">
        <v>0</v>
      </c>
      <c r="D72" s="33">
        <v>0</v>
      </c>
      <c r="E72" s="57">
        <v>0</v>
      </c>
      <c r="F72" s="71">
        <f t="shared" si="4"/>
        <v>0</v>
      </c>
    </row>
    <row r="73" spans="1:6" ht="51" hidden="1">
      <c r="A73" s="31">
        <v>41050200</v>
      </c>
      <c r="B73" s="32" t="s">
        <v>226</v>
      </c>
      <c r="C73" s="33">
        <v>0</v>
      </c>
      <c r="D73" s="33">
        <v>0</v>
      </c>
      <c r="E73" s="57">
        <v>0</v>
      </c>
      <c r="F73" s="71">
        <f t="shared" si="4"/>
        <v>0</v>
      </c>
    </row>
    <row r="74" spans="1:6" ht="30.75" customHeight="1">
      <c r="A74" s="31" t="s">
        <v>71</v>
      </c>
      <c r="B74" s="32" t="s">
        <v>72</v>
      </c>
      <c r="C74" s="33">
        <v>3328942</v>
      </c>
      <c r="D74" s="33">
        <v>1148790</v>
      </c>
      <c r="E74" s="57">
        <v>1148790</v>
      </c>
      <c r="F74" s="71">
        <f t="shared" si="4"/>
        <v>100</v>
      </c>
    </row>
    <row r="75" spans="1:6" ht="13.5" thickBot="1">
      <c r="A75" s="31" t="s">
        <v>73</v>
      </c>
      <c r="B75" s="32" t="s">
        <v>74</v>
      </c>
      <c r="C75" s="33">
        <v>9244018</v>
      </c>
      <c r="D75" s="33">
        <v>2566570</v>
      </c>
      <c r="E75" s="57">
        <v>2166570</v>
      </c>
      <c r="F75" s="71">
        <f t="shared" si="4"/>
        <v>84.414997447955827</v>
      </c>
    </row>
    <row r="76" spans="1:6" ht="39" hidden="1" thickBot="1">
      <c r="A76" s="41" t="s">
        <v>75</v>
      </c>
      <c r="B76" s="39" t="s">
        <v>76</v>
      </c>
      <c r="C76" s="40">
        <v>0</v>
      </c>
      <c r="D76" s="40">
        <v>0</v>
      </c>
      <c r="E76" s="74">
        <v>0</v>
      </c>
      <c r="F76" s="75">
        <f t="shared" si="4"/>
        <v>0</v>
      </c>
    </row>
    <row r="77" spans="1:6" ht="16.5" thickBot="1">
      <c r="A77" s="54" t="s">
        <v>77</v>
      </c>
      <c r="B77" s="55" t="s">
        <v>78</v>
      </c>
      <c r="C77" s="56">
        <f>C11+C16+C18+C23+C28+C33+C38+C41+C43+C47+C49+C54+C57+C60+C63</f>
        <v>368535200</v>
      </c>
      <c r="D77" s="56">
        <f>D11+D16+D18+D23+D28+D33+D38+D41+D43+D47+D49+D54+D57+D60+D63</f>
        <v>89570555</v>
      </c>
      <c r="E77" s="56">
        <f>E11+E16+E18+E23+E28+E33+E38+E41+E43+E47+E49+E54+E57+E60+E63</f>
        <v>93044217.13000001</v>
      </c>
      <c r="F77" s="62">
        <f>E77/D77*100</f>
        <v>103.87812951477191</v>
      </c>
    </row>
    <row r="78" spans="1:6" ht="16.5" thickBot="1">
      <c r="A78" s="36" t="s">
        <v>77</v>
      </c>
      <c r="B78" s="52" t="s">
        <v>79</v>
      </c>
      <c r="C78" s="53">
        <f>C64+C77</f>
        <v>510346660</v>
      </c>
      <c r="D78" s="53">
        <f>D64+D77</f>
        <v>139777215</v>
      </c>
      <c r="E78" s="64">
        <f>E64+E77</f>
        <v>142850877.13</v>
      </c>
      <c r="F78" s="65">
        <f>E78/D78*100</f>
        <v>102.19897222161708</v>
      </c>
    </row>
    <row r="81" spans="1:6" s="134" customFormat="1" ht="15.75">
      <c r="A81" s="147" t="s">
        <v>337</v>
      </c>
      <c r="B81" s="148"/>
      <c r="C81" s="149"/>
      <c r="D81" s="149" t="s">
        <v>338</v>
      </c>
      <c r="E81" s="6"/>
      <c r="F81" s="6"/>
    </row>
    <row r="82" spans="1:6" ht="14.25">
      <c r="A82" s="25"/>
      <c r="B82" s="24"/>
      <c r="D82" s="151"/>
      <c r="E82" s="151"/>
      <c r="F82" s="151"/>
    </row>
  </sheetData>
  <mergeCells count="4">
    <mergeCell ref="A6:F6"/>
    <mergeCell ref="A8:F8"/>
    <mergeCell ref="A7:F7"/>
    <mergeCell ref="D82:F82"/>
  </mergeCells>
  <conditionalFormatting sqref="A15:A16">
    <cfRule type="expression" dxfId="14" priority="25" stopIfTrue="1">
      <formula>XFC15=1</formula>
    </cfRule>
  </conditionalFormatting>
  <conditionalFormatting sqref="A47:A50">
    <cfRule type="expression" dxfId="13" priority="12" stopIfTrue="1">
      <formula>XFB47=1</formula>
    </cfRule>
  </conditionalFormatting>
  <conditionalFormatting sqref="A62:A66">
    <cfRule type="expression" dxfId="12" priority="3" stopIfTrue="1">
      <formula>XFB62=1</formula>
    </cfRule>
  </conditionalFormatting>
  <conditionalFormatting sqref="A12:B14 A17:B28 A67:E78">
    <cfRule type="expression" dxfId="11" priority="26" stopIfTrue="1">
      <formula>#REF!=1</formula>
    </cfRule>
  </conditionalFormatting>
  <conditionalFormatting sqref="A11:E11">
    <cfRule type="expression" dxfId="10" priority="18" stopIfTrue="1">
      <formula>#REF!=1</formula>
    </cfRule>
  </conditionalFormatting>
  <conditionalFormatting sqref="A29:E46">
    <cfRule type="expression" dxfId="9" priority="6" stopIfTrue="1">
      <formula>#REF!=1</formula>
    </cfRule>
  </conditionalFormatting>
  <conditionalFormatting sqref="A51:E61">
    <cfRule type="expression" dxfId="8" priority="8" stopIfTrue="1">
      <formula>#REF!=1</formula>
    </cfRule>
  </conditionalFormatting>
  <conditionalFormatting sqref="B15:B16">
    <cfRule type="expression" dxfId="7" priority="23" stopIfTrue="1">
      <formula>XFC15=1</formula>
    </cfRule>
  </conditionalFormatting>
  <conditionalFormatting sqref="B47:B50">
    <cfRule type="expression" dxfId="6" priority="13" stopIfTrue="1">
      <formula>XFB47=1</formula>
    </cfRule>
  </conditionalFormatting>
  <conditionalFormatting sqref="B62:B66">
    <cfRule type="expression" dxfId="5" priority="4" stopIfTrue="1">
      <formula>XFB62=1</formula>
    </cfRule>
  </conditionalFormatting>
  <conditionalFormatting sqref="C12:E28">
    <cfRule type="expression" dxfId="4" priority="27" stopIfTrue="1">
      <formula>#REF!=1</formula>
    </cfRule>
  </conditionalFormatting>
  <conditionalFormatting sqref="C47:E50">
    <cfRule type="expression" dxfId="3" priority="11" stopIfTrue="1">
      <formula>#REF!=1</formula>
    </cfRule>
  </conditionalFormatting>
  <conditionalFormatting sqref="C62:E66">
    <cfRule type="expression" dxfId="2" priority="5" stopIfTrue="1">
      <formula>#REF!=1</formula>
    </cfRule>
  </conditionalFormatting>
  <conditionalFormatting sqref="F11:F61">
    <cfRule type="expression" dxfId="1" priority="36" stopIfTrue="1">
      <formula>#REF!=1</formula>
    </cfRule>
  </conditionalFormatting>
  <conditionalFormatting sqref="F65:F76">
    <cfRule type="expression" dxfId="0" priority="1" stopIfTrue="1">
      <formula>#REF!=1</formula>
    </cfRule>
  </conditionalFormatting>
  <pageMargins left="0.7" right="0.7" top="0.75" bottom="0.75" header="0.3" footer="0.3"/>
  <pageSetup paperSize="9" scale="68" fitToHeight="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40"/>
  <sheetViews>
    <sheetView view="pageBreakPreview" zoomScaleNormal="100" zoomScaleSheetLayoutView="100" workbookViewId="0"/>
  </sheetViews>
  <sheetFormatPr defaultRowHeight="12.75"/>
  <cols>
    <col min="1" max="1" width="9.85546875" style="2" customWidth="1"/>
    <col min="2" max="2" width="53.7109375" style="2" customWidth="1"/>
    <col min="3" max="3" width="15" style="2" customWidth="1"/>
    <col min="4" max="4" width="14.85546875" style="2" customWidth="1"/>
    <col min="5" max="5" width="15.7109375" style="2" customWidth="1"/>
    <col min="6" max="6" width="9" style="2" customWidth="1"/>
    <col min="7" max="16384" width="9.140625" style="2"/>
  </cols>
  <sheetData>
    <row r="1" spans="1:6">
      <c r="D1" s="3" t="s">
        <v>108</v>
      </c>
    </row>
    <row r="2" spans="1:6">
      <c r="A2" s="4"/>
      <c r="B2" s="10"/>
      <c r="C2" s="5"/>
      <c r="D2" s="12" t="str">
        <f>'Додаток 1'!D2</f>
        <v xml:space="preserve">до  рішення </v>
      </c>
      <c r="F2" s="5"/>
    </row>
    <row r="3" spans="1:6">
      <c r="A3" s="4"/>
      <c r="B3" s="10"/>
      <c r="C3" s="5"/>
      <c r="D3" s="12" t="str">
        <f>'Додаток 1'!D3</f>
        <v>Здолбунівської міської ради</v>
      </c>
      <c r="F3" s="5"/>
    </row>
    <row r="4" spans="1:6">
      <c r="A4" s="4"/>
      <c r="B4" s="10"/>
      <c r="C4" s="5"/>
      <c r="D4" s="12" t="str">
        <f>'Додаток 1'!D4</f>
        <v>від 06 травня 2026 року № 3289</v>
      </c>
      <c r="F4" s="5"/>
    </row>
    <row r="5" spans="1:6">
      <c r="A5" s="4"/>
      <c r="B5" s="10"/>
      <c r="C5" s="5"/>
      <c r="D5" s="12"/>
      <c r="E5" s="12"/>
      <c r="F5" s="5"/>
    </row>
    <row r="6" spans="1:6" ht="18.75">
      <c r="A6" s="4"/>
      <c r="B6" s="150" t="s">
        <v>105</v>
      </c>
      <c r="C6" s="150"/>
      <c r="D6" s="150"/>
      <c r="E6" s="150"/>
      <c r="F6" s="5"/>
    </row>
    <row r="7" spans="1:6" ht="18.75">
      <c r="A7" s="4"/>
      <c r="B7" s="150" t="s">
        <v>83</v>
      </c>
      <c r="C7" s="150"/>
      <c r="D7" s="150"/>
      <c r="E7" s="150"/>
      <c r="F7" s="5"/>
    </row>
    <row r="8" spans="1:6" ht="18.75">
      <c r="A8" s="4"/>
      <c r="B8" s="150" t="s">
        <v>231</v>
      </c>
      <c r="C8" s="150"/>
      <c r="D8" s="150"/>
      <c r="E8" s="150"/>
      <c r="F8" s="5"/>
    </row>
    <row r="9" spans="1:6" ht="11.25" customHeight="1" thickBot="1">
      <c r="F9" s="11" t="s">
        <v>0</v>
      </c>
    </row>
    <row r="10" spans="1:6" s="23" customFormat="1" ht="70.5" customHeight="1" thickBot="1">
      <c r="A10" s="79" t="s">
        <v>1</v>
      </c>
      <c r="B10" s="80" t="s">
        <v>2</v>
      </c>
      <c r="C10" s="81" t="s">
        <v>232</v>
      </c>
      <c r="D10" s="81" t="s">
        <v>233</v>
      </c>
      <c r="E10" s="81" t="s">
        <v>234</v>
      </c>
      <c r="F10" s="82" t="s">
        <v>84</v>
      </c>
    </row>
    <row r="11" spans="1:6" s="23" customFormat="1" ht="51.75" customHeight="1">
      <c r="A11" s="66" t="s">
        <v>279</v>
      </c>
      <c r="B11" s="67" t="s">
        <v>280</v>
      </c>
      <c r="C11" s="68">
        <f>C12+C13+C14</f>
        <v>1000000</v>
      </c>
      <c r="D11" s="68">
        <f>D12+D13+D14</f>
        <v>250000</v>
      </c>
      <c r="E11" s="69">
        <f>SUM(E12:E14)</f>
        <v>410524.86000000004</v>
      </c>
      <c r="F11" s="86">
        <f>E11/D11*100</f>
        <v>164.20994400000001</v>
      </c>
    </row>
    <row r="12" spans="1:6" s="23" customFormat="1" ht="58.5" customHeight="1">
      <c r="A12" s="31" t="s">
        <v>85</v>
      </c>
      <c r="B12" s="32" t="s">
        <v>86</v>
      </c>
      <c r="C12" s="33">
        <v>1000000</v>
      </c>
      <c r="D12" s="33">
        <v>250000</v>
      </c>
      <c r="E12" s="57">
        <v>313393.95</v>
      </c>
      <c r="F12" s="84">
        <f>E12/D12*100</f>
        <v>125.35758000000001</v>
      </c>
    </row>
    <row r="13" spans="1:6" s="23" customFormat="1" ht="39.75" customHeight="1">
      <c r="A13" s="31" t="s">
        <v>87</v>
      </c>
      <c r="B13" s="32" t="s">
        <v>88</v>
      </c>
      <c r="C13" s="33">
        <v>0</v>
      </c>
      <c r="D13" s="33">
        <v>0</v>
      </c>
      <c r="E13" s="57">
        <v>96975.47</v>
      </c>
      <c r="F13" s="84">
        <v>0</v>
      </c>
    </row>
    <row r="14" spans="1:6" s="23" customFormat="1" ht="41.25" customHeight="1">
      <c r="A14" s="31" t="s">
        <v>89</v>
      </c>
      <c r="B14" s="32" t="s">
        <v>90</v>
      </c>
      <c r="C14" s="33">
        <v>0</v>
      </c>
      <c r="D14" s="33">
        <v>0</v>
      </c>
      <c r="E14" s="57">
        <v>155.44</v>
      </c>
      <c r="F14" s="84">
        <v>0</v>
      </c>
    </row>
    <row r="15" spans="1:6" s="23" customFormat="1" ht="27" customHeight="1">
      <c r="A15" s="45" t="s">
        <v>272</v>
      </c>
      <c r="B15" s="46" t="s">
        <v>54</v>
      </c>
      <c r="C15" s="51">
        <f>C16</f>
        <v>0</v>
      </c>
      <c r="D15" s="51">
        <f>D16</f>
        <v>0</v>
      </c>
      <c r="E15" s="60">
        <f>E16</f>
        <v>41572.300000000003</v>
      </c>
      <c r="F15" s="87">
        <v>0</v>
      </c>
    </row>
    <row r="16" spans="1:6" s="23" customFormat="1" ht="44.25" customHeight="1">
      <c r="A16" s="31" t="s">
        <v>91</v>
      </c>
      <c r="B16" s="32" t="s">
        <v>92</v>
      </c>
      <c r="C16" s="33">
        <v>0</v>
      </c>
      <c r="D16" s="33">
        <v>0</v>
      </c>
      <c r="E16" s="57">
        <v>41572.300000000003</v>
      </c>
      <c r="F16" s="84">
        <v>0</v>
      </c>
    </row>
    <row r="17" spans="1:6" s="23" customFormat="1" ht="34.5" customHeight="1">
      <c r="A17" s="45">
        <v>24170000</v>
      </c>
      <c r="B17" s="46" t="s">
        <v>239</v>
      </c>
      <c r="C17" s="51">
        <v>0</v>
      </c>
      <c r="D17" s="51">
        <v>0</v>
      </c>
      <c r="E17" s="60">
        <v>16801</v>
      </c>
      <c r="F17" s="87">
        <v>0</v>
      </c>
    </row>
    <row r="18" spans="1:6" s="23" customFormat="1" ht="25.5" customHeight="1">
      <c r="A18" s="45" t="s">
        <v>281</v>
      </c>
      <c r="B18" s="46" t="s">
        <v>282</v>
      </c>
      <c r="C18" s="51">
        <f>SUM(C19:C23)</f>
        <v>7016181</v>
      </c>
      <c r="D18" s="51">
        <f>D19+D20+D21+D22+D23+D24</f>
        <v>1754045.25</v>
      </c>
      <c r="E18" s="60">
        <f>SUM(E19:E24)</f>
        <v>4529434.93</v>
      </c>
      <c r="F18" s="87">
        <v>0</v>
      </c>
    </row>
    <row r="19" spans="1:6" s="23" customFormat="1" ht="43.5" customHeight="1">
      <c r="A19" s="31" t="s">
        <v>93</v>
      </c>
      <c r="B19" s="32" t="s">
        <v>94</v>
      </c>
      <c r="C19" s="33">
        <v>6602181</v>
      </c>
      <c r="D19" s="33">
        <v>1650545.25</v>
      </c>
      <c r="E19" s="57">
        <v>708642.2</v>
      </c>
      <c r="F19" s="84">
        <v>0</v>
      </c>
    </row>
    <row r="20" spans="1:6" s="23" customFormat="1" ht="29.25" customHeight="1">
      <c r="A20" s="31" t="s">
        <v>95</v>
      </c>
      <c r="B20" s="32" t="s">
        <v>96</v>
      </c>
      <c r="C20" s="33">
        <v>414000</v>
      </c>
      <c r="D20" s="33">
        <v>103500</v>
      </c>
      <c r="E20" s="57">
        <v>208567.5</v>
      </c>
      <c r="F20" s="84">
        <v>0</v>
      </c>
    </row>
    <row r="21" spans="1:6" s="23" customFormat="1" ht="38.25">
      <c r="A21" s="31" t="s">
        <v>97</v>
      </c>
      <c r="B21" s="32" t="s">
        <v>98</v>
      </c>
      <c r="C21" s="33">
        <v>0</v>
      </c>
      <c r="D21" s="33">
        <v>0</v>
      </c>
      <c r="E21" s="57">
        <v>19854.599999999999</v>
      </c>
      <c r="F21" s="84">
        <v>0</v>
      </c>
    </row>
    <row r="22" spans="1:6" s="23" customFormat="1" ht="63" hidden="1" customHeight="1">
      <c r="A22" s="31" t="s">
        <v>99</v>
      </c>
      <c r="B22" s="32" t="s">
        <v>100</v>
      </c>
      <c r="C22" s="33">
        <v>0</v>
      </c>
      <c r="D22" s="33">
        <v>0</v>
      </c>
      <c r="E22" s="57">
        <v>0</v>
      </c>
      <c r="F22" s="84">
        <v>0</v>
      </c>
    </row>
    <row r="23" spans="1:6" s="23" customFormat="1" ht="30" customHeight="1">
      <c r="A23" s="31" t="s">
        <v>101</v>
      </c>
      <c r="B23" s="32" t="s">
        <v>102</v>
      </c>
      <c r="C23" s="33">
        <v>0</v>
      </c>
      <c r="D23" s="33">
        <v>0</v>
      </c>
      <c r="E23" s="57">
        <v>442682.57</v>
      </c>
      <c r="F23" s="84">
        <v>0</v>
      </c>
    </row>
    <row r="24" spans="1:6" s="23" customFormat="1" ht="70.5" customHeight="1">
      <c r="A24" s="31" t="s">
        <v>103</v>
      </c>
      <c r="B24" s="32" t="s">
        <v>285</v>
      </c>
      <c r="C24" s="33">
        <v>0</v>
      </c>
      <c r="D24" s="33">
        <v>0</v>
      </c>
      <c r="E24" s="57">
        <v>3149688.06</v>
      </c>
      <c r="F24" s="84">
        <v>0</v>
      </c>
    </row>
    <row r="25" spans="1:6" s="23" customFormat="1" ht="26.25" customHeight="1">
      <c r="A25" s="45">
        <v>31000000</v>
      </c>
      <c r="B25" s="46" t="s">
        <v>286</v>
      </c>
      <c r="C25" s="51">
        <f>C26</f>
        <v>1780000</v>
      </c>
      <c r="D25" s="51">
        <f>D26</f>
        <v>1560000</v>
      </c>
      <c r="E25" s="60">
        <f>E26</f>
        <v>1560120</v>
      </c>
      <c r="F25" s="87">
        <f>F26</f>
        <v>100.00769230769231</v>
      </c>
    </row>
    <row r="26" spans="1:6" s="23" customFormat="1" ht="42" customHeight="1">
      <c r="A26" s="31">
        <v>31030000</v>
      </c>
      <c r="B26" s="32" t="s">
        <v>238</v>
      </c>
      <c r="C26" s="33">
        <v>1780000</v>
      </c>
      <c r="D26" s="33">
        <v>1560000</v>
      </c>
      <c r="E26" s="57">
        <v>1560120</v>
      </c>
      <c r="F26" s="84">
        <f>E26/D26*100</f>
        <v>100.00769230769231</v>
      </c>
    </row>
    <row r="27" spans="1:6" s="23" customFormat="1" ht="24.75" customHeight="1">
      <c r="A27" s="45" t="s">
        <v>283</v>
      </c>
      <c r="B27" s="46" t="s">
        <v>284</v>
      </c>
      <c r="C27" s="51">
        <f>C28</f>
        <v>520000</v>
      </c>
      <c r="D27" s="51">
        <f>D28</f>
        <v>0</v>
      </c>
      <c r="E27" s="60">
        <f>E28</f>
        <v>51786</v>
      </c>
      <c r="F27" s="87">
        <v>0</v>
      </c>
    </row>
    <row r="28" spans="1:6" s="23" customFormat="1" ht="60.75" customHeight="1">
      <c r="A28" s="31">
        <v>33010100</v>
      </c>
      <c r="B28" s="32" t="s">
        <v>104</v>
      </c>
      <c r="C28" s="33">
        <v>520000</v>
      </c>
      <c r="D28" s="33">
        <v>0</v>
      </c>
      <c r="E28" s="57">
        <v>51786</v>
      </c>
      <c r="F28" s="84">
        <v>0</v>
      </c>
    </row>
    <row r="29" spans="1:6" s="23" customFormat="1" ht="2.25" hidden="1" customHeight="1">
      <c r="A29" s="31">
        <v>33010200</v>
      </c>
      <c r="B29" s="32" t="s">
        <v>213</v>
      </c>
      <c r="C29" s="33">
        <v>0</v>
      </c>
      <c r="D29" s="33">
        <v>0</v>
      </c>
      <c r="E29" s="57">
        <v>0</v>
      </c>
      <c r="F29" s="84">
        <v>0</v>
      </c>
    </row>
    <row r="30" spans="1:6" s="23" customFormat="1" ht="30" customHeight="1">
      <c r="A30" s="45" t="s">
        <v>275</v>
      </c>
      <c r="B30" s="46" t="s">
        <v>276</v>
      </c>
      <c r="C30" s="51">
        <f>C33</f>
        <v>8000000</v>
      </c>
      <c r="D30" s="51">
        <f>D31+D32+D33+D34</f>
        <v>2000000</v>
      </c>
      <c r="E30" s="60">
        <f>E33</f>
        <v>0</v>
      </c>
      <c r="F30" s="87">
        <v>0</v>
      </c>
    </row>
    <row r="31" spans="1:6" s="23" customFormat="1" ht="27.75" hidden="1" customHeight="1">
      <c r="A31" s="31">
        <v>41033900</v>
      </c>
      <c r="B31" s="32" t="s">
        <v>70</v>
      </c>
      <c r="C31" s="33">
        <v>0</v>
      </c>
      <c r="D31" s="33">
        <v>0</v>
      </c>
      <c r="E31" s="57">
        <v>0</v>
      </c>
      <c r="F31" s="84">
        <v>0</v>
      </c>
    </row>
    <row r="32" spans="1:6" s="23" customFormat="1" ht="38.25" hidden="1">
      <c r="A32" s="31">
        <v>41035400</v>
      </c>
      <c r="B32" s="32" t="s">
        <v>209</v>
      </c>
      <c r="C32" s="33">
        <v>0</v>
      </c>
      <c r="D32" s="33">
        <v>0</v>
      </c>
      <c r="E32" s="57">
        <v>0</v>
      </c>
      <c r="F32" s="84">
        <v>0</v>
      </c>
    </row>
    <row r="33" spans="1:6" s="23" customFormat="1" ht="33.75" customHeight="1" thickBot="1">
      <c r="A33" s="31">
        <v>41038800</v>
      </c>
      <c r="B33" s="32" t="s">
        <v>227</v>
      </c>
      <c r="C33" s="33">
        <v>8000000</v>
      </c>
      <c r="D33" s="33">
        <v>2000000</v>
      </c>
      <c r="E33" s="57">
        <v>0</v>
      </c>
      <c r="F33" s="84">
        <f>E33/D33*100</f>
        <v>0</v>
      </c>
    </row>
    <row r="34" spans="1:6" s="23" customFormat="1" ht="39" hidden="1" thickBot="1">
      <c r="A34" s="34">
        <v>41051100</v>
      </c>
      <c r="B34" s="35" t="s">
        <v>199</v>
      </c>
      <c r="C34" s="38">
        <v>0</v>
      </c>
      <c r="D34" s="38">
        <v>0</v>
      </c>
      <c r="E34" s="58">
        <v>0</v>
      </c>
      <c r="F34" s="85">
        <v>0</v>
      </c>
    </row>
    <row r="35" spans="1:6" s="23" customFormat="1" ht="16.5" thickBot="1">
      <c r="A35" s="36" t="s">
        <v>77</v>
      </c>
      <c r="B35" s="83" t="s">
        <v>78</v>
      </c>
      <c r="C35" s="78">
        <f>C11+C18+C27+C25</f>
        <v>10316181</v>
      </c>
      <c r="D35" s="78">
        <f>D11+D18+D27+D15+D25</f>
        <v>3564045.25</v>
      </c>
      <c r="E35" s="78">
        <f>E11+E18+E27+E15+E25+E17</f>
        <v>6610239.0899999999</v>
      </c>
      <c r="F35" s="88">
        <f>E35/D35*100</f>
        <v>185.47012246828234</v>
      </c>
    </row>
    <row r="36" spans="1:6" s="23" customFormat="1" ht="16.5" thickBot="1">
      <c r="A36" s="37" t="s">
        <v>77</v>
      </c>
      <c r="B36" s="76" t="s">
        <v>79</v>
      </c>
      <c r="C36" s="77">
        <f>C35+C30</f>
        <v>18316181</v>
      </c>
      <c r="D36" s="77">
        <f>D35+D30</f>
        <v>5564045.25</v>
      </c>
      <c r="E36" s="77">
        <f>E30+E35</f>
        <v>6610239.0899999999</v>
      </c>
      <c r="F36" s="88">
        <f>E36/D36*100</f>
        <v>118.80275578276434</v>
      </c>
    </row>
    <row r="37" spans="1:6" s="23" customFormat="1" ht="15" customHeight="1"/>
    <row r="39" spans="1:6" s="134" customFormat="1" ht="15.75">
      <c r="A39" s="147" t="s">
        <v>337</v>
      </c>
      <c r="B39" s="148"/>
      <c r="C39" s="149"/>
      <c r="D39" s="149" t="s">
        <v>338</v>
      </c>
      <c r="E39" s="6"/>
      <c r="F39" s="6"/>
    </row>
    <row r="40" spans="1:6" ht="14.25">
      <c r="A40" s="25"/>
      <c r="B40" s="24"/>
      <c r="C40" s="3"/>
      <c r="D40" s="151"/>
      <c r="E40" s="151"/>
      <c r="F40" s="151"/>
    </row>
  </sheetData>
  <mergeCells count="4">
    <mergeCell ref="B6:E6"/>
    <mergeCell ref="B7:E7"/>
    <mergeCell ref="B8:E8"/>
    <mergeCell ref="D40:F40"/>
  </mergeCells>
  <pageMargins left="0.23622047244094491" right="0.23622047244094491" top="0.74803149606299213" bottom="0.74803149606299213" header="0.31496062992125984" footer="0.31496062992125984"/>
  <pageSetup paperSize="9" scale="90" fitToWidth="0" orientation="portrait" r:id="rId1"/>
  <rowBreaks count="1" manualBreakCount="1">
    <brk id="24" max="5"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80"/>
  <sheetViews>
    <sheetView zoomScaleNormal="100" zoomScaleSheetLayoutView="90" workbookViewId="0"/>
  </sheetViews>
  <sheetFormatPr defaultRowHeight="12.75"/>
  <cols>
    <col min="1" max="1" width="10.85546875" style="2" customWidth="1"/>
    <col min="2" max="2" width="58.42578125" style="2" customWidth="1"/>
    <col min="3" max="3" width="15.140625" style="2" customWidth="1"/>
    <col min="4" max="4" width="15.85546875" style="2" customWidth="1"/>
    <col min="5" max="5" width="15.140625" style="2" customWidth="1"/>
    <col min="6" max="6" width="8.85546875" style="2" customWidth="1"/>
    <col min="7" max="16384" width="9.140625" style="2"/>
  </cols>
  <sheetData>
    <row r="1" spans="1:7">
      <c r="C1" s="3"/>
      <c r="D1" s="3" t="s">
        <v>106</v>
      </c>
    </row>
    <row r="2" spans="1:7">
      <c r="C2" s="12"/>
      <c r="D2" s="12" t="str">
        <f>'Додаток 1'!D2</f>
        <v xml:space="preserve">до  рішення </v>
      </c>
    </row>
    <row r="3" spans="1:7">
      <c r="C3" s="12"/>
      <c r="D3" s="12" t="str">
        <f>'Додаток 1'!D3</f>
        <v>Здолбунівської міської ради</v>
      </c>
    </row>
    <row r="4" spans="1:7">
      <c r="C4" s="12"/>
      <c r="D4" s="12" t="str">
        <f>'Додаток 1'!D4</f>
        <v>від 06 травня 2026 року № 3289</v>
      </c>
    </row>
    <row r="5" spans="1:7">
      <c r="C5" s="12"/>
      <c r="D5" s="12"/>
    </row>
    <row r="6" spans="1:7" ht="18.75">
      <c r="B6" s="150" t="s">
        <v>152</v>
      </c>
      <c r="C6" s="150"/>
      <c r="D6" s="150"/>
      <c r="E6" s="150"/>
    </row>
    <row r="7" spans="1:7" ht="18.75">
      <c r="B7" s="150" t="s">
        <v>83</v>
      </c>
      <c r="C7" s="150"/>
      <c r="D7" s="150"/>
      <c r="E7" s="150"/>
    </row>
    <row r="8" spans="1:7" ht="18.75">
      <c r="B8" s="150" t="s">
        <v>235</v>
      </c>
      <c r="C8" s="150"/>
      <c r="D8" s="150"/>
      <c r="E8" s="150"/>
    </row>
    <row r="9" spans="1:7" ht="13.5" thickBot="1">
      <c r="F9" s="2" t="s">
        <v>0</v>
      </c>
    </row>
    <row r="10" spans="1:7" ht="59.25" customHeight="1" thickBot="1">
      <c r="A10" s="26" t="s">
        <v>109</v>
      </c>
      <c r="B10" s="27" t="s">
        <v>110</v>
      </c>
      <c r="C10" s="27" t="s">
        <v>232</v>
      </c>
      <c r="D10" s="27" t="s">
        <v>233</v>
      </c>
      <c r="E10" s="27" t="s">
        <v>234</v>
      </c>
      <c r="F10" s="28" t="s">
        <v>84</v>
      </c>
      <c r="G10" s="13"/>
    </row>
    <row r="11" spans="1:7" ht="17.25" customHeight="1">
      <c r="A11" s="106" t="s">
        <v>287</v>
      </c>
      <c r="B11" s="107" t="s">
        <v>288</v>
      </c>
      <c r="C11" s="108">
        <f>C12+C13+C14</f>
        <v>40763298</v>
      </c>
      <c r="D11" s="108">
        <f>D12+D13+D14</f>
        <v>10541920</v>
      </c>
      <c r="E11" s="109">
        <f>SUM(E12:E14)</f>
        <v>9018877.040000001</v>
      </c>
      <c r="F11" s="86">
        <f>E11/D11*100</f>
        <v>85.552508840894276</v>
      </c>
      <c r="G11" s="16"/>
    </row>
    <row r="12" spans="1:7" ht="45" customHeight="1">
      <c r="A12" s="29" t="s">
        <v>289</v>
      </c>
      <c r="B12" s="14" t="s">
        <v>111</v>
      </c>
      <c r="C12" s="92">
        <v>30531798</v>
      </c>
      <c r="D12" s="92">
        <v>7915380</v>
      </c>
      <c r="E12" s="15">
        <v>7185386.6500000004</v>
      </c>
      <c r="F12" s="114">
        <f t="shared" ref="F12:F74" si="0">E12/D12*100</f>
        <v>90.777532474751695</v>
      </c>
      <c r="G12" s="16"/>
    </row>
    <row r="13" spans="1:7" ht="25.5">
      <c r="A13" s="29" t="s">
        <v>290</v>
      </c>
      <c r="B13" s="14" t="s">
        <v>132</v>
      </c>
      <c r="C13" s="92">
        <f>5823300+1932000+2446200</f>
        <v>10201500</v>
      </c>
      <c r="D13" s="92">
        <f>1580400+520240+505900</f>
        <v>2606540</v>
      </c>
      <c r="E13" s="15">
        <f>973059+440912.17+418701.22</f>
        <v>1832672.39</v>
      </c>
      <c r="F13" s="114">
        <f t="shared" si="0"/>
        <v>70.310541560843106</v>
      </c>
      <c r="G13" s="16"/>
    </row>
    <row r="14" spans="1:7" ht="15.75" customHeight="1">
      <c r="A14" s="29" t="s">
        <v>291</v>
      </c>
      <c r="B14" s="14" t="s">
        <v>112</v>
      </c>
      <c r="C14" s="92">
        <v>30000</v>
      </c>
      <c r="D14" s="92">
        <v>20000</v>
      </c>
      <c r="E14" s="15">
        <v>818</v>
      </c>
      <c r="F14" s="114">
        <f t="shared" si="0"/>
        <v>4.09</v>
      </c>
      <c r="G14" s="16"/>
    </row>
    <row r="15" spans="1:7" ht="14.25">
      <c r="A15" s="89" t="s">
        <v>292</v>
      </c>
      <c r="B15" s="90" t="s">
        <v>293</v>
      </c>
      <c r="C15" s="91">
        <f>SUM(C16:C28)</f>
        <v>297873218</v>
      </c>
      <c r="D15" s="91">
        <f>SUM(D16:D28)</f>
        <v>102766166</v>
      </c>
      <c r="E15" s="91">
        <f>SUM(E16:E28)</f>
        <v>81389805.600000009</v>
      </c>
      <c r="F15" s="116">
        <f t="shared" si="0"/>
        <v>79.1990289878091</v>
      </c>
      <c r="G15" s="16"/>
    </row>
    <row r="16" spans="1:7">
      <c r="A16" s="17">
        <v>1010</v>
      </c>
      <c r="B16" s="14" t="s">
        <v>133</v>
      </c>
      <c r="C16" s="92">
        <v>76451065</v>
      </c>
      <c r="D16" s="92">
        <v>26755250</v>
      </c>
      <c r="E16" s="15">
        <v>17480066.27</v>
      </c>
      <c r="F16" s="114">
        <f t="shared" si="0"/>
        <v>65.333219723231878</v>
      </c>
      <c r="G16" s="16"/>
    </row>
    <row r="17" spans="1:7" ht="29.25" customHeight="1">
      <c r="A17" s="17">
        <v>1021</v>
      </c>
      <c r="B17" s="14" t="s">
        <v>134</v>
      </c>
      <c r="C17" s="92">
        <v>60772696</v>
      </c>
      <c r="D17" s="92">
        <v>16280328</v>
      </c>
      <c r="E17" s="15">
        <v>15051912.800000001</v>
      </c>
      <c r="F17" s="114">
        <f t="shared" si="0"/>
        <v>92.454604108713283</v>
      </c>
      <c r="G17" s="16"/>
    </row>
    <row r="18" spans="1:7" ht="25.5">
      <c r="A18" s="17">
        <v>1031</v>
      </c>
      <c r="B18" s="14" t="s">
        <v>135</v>
      </c>
      <c r="C18" s="92">
        <v>106525442</v>
      </c>
      <c r="D18" s="92">
        <v>36565590</v>
      </c>
      <c r="E18" s="15">
        <v>34215865.170000002</v>
      </c>
      <c r="F18" s="114">
        <f t="shared" si="0"/>
        <v>93.57394525836996</v>
      </c>
      <c r="G18" s="16"/>
    </row>
    <row r="19" spans="1:7" ht="51" hidden="1">
      <c r="A19" s="29" t="s">
        <v>201</v>
      </c>
      <c r="B19" s="14" t="s">
        <v>202</v>
      </c>
      <c r="C19" s="92"/>
      <c r="D19" s="92"/>
      <c r="E19" s="15"/>
      <c r="F19" s="114" t="e">
        <f t="shared" si="0"/>
        <v>#DIV/0!</v>
      </c>
      <c r="G19" s="16"/>
    </row>
    <row r="20" spans="1:7" ht="25.5">
      <c r="A20" s="17">
        <v>1070</v>
      </c>
      <c r="B20" s="14" t="s">
        <v>136</v>
      </c>
      <c r="C20" s="92">
        <v>12952464</v>
      </c>
      <c r="D20" s="92">
        <v>4794570</v>
      </c>
      <c r="E20" s="15">
        <v>2752489.62</v>
      </c>
      <c r="F20" s="114">
        <f t="shared" si="0"/>
        <v>57.408477089707731</v>
      </c>
      <c r="G20" s="16"/>
    </row>
    <row r="21" spans="1:7">
      <c r="A21" s="17">
        <v>1080</v>
      </c>
      <c r="B21" s="14" t="s">
        <v>137</v>
      </c>
      <c r="C21" s="92">
        <v>19836782</v>
      </c>
      <c r="D21" s="92">
        <v>7814216</v>
      </c>
      <c r="E21" s="15">
        <v>4489698.9000000004</v>
      </c>
      <c r="F21" s="114">
        <f t="shared" si="0"/>
        <v>57.455525928640824</v>
      </c>
      <c r="G21" s="16"/>
    </row>
    <row r="22" spans="1:7">
      <c r="A22" s="17">
        <v>1142</v>
      </c>
      <c r="B22" s="14" t="s">
        <v>138</v>
      </c>
      <c r="C22" s="92">
        <v>618108</v>
      </c>
      <c r="D22" s="92">
        <v>318108</v>
      </c>
      <c r="E22" s="15">
        <v>0</v>
      </c>
      <c r="F22" s="114">
        <f t="shared" si="0"/>
        <v>0</v>
      </c>
      <c r="G22" s="16"/>
    </row>
    <row r="23" spans="1:7" ht="25.5">
      <c r="A23" s="17">
        <v>1151</v>
      </c>
      <c r="B23" s="14" t="s">
        <v>139</v>
      </c>
      <c r="C23" s="92">
        <v>1321361</v>
      </c>
      <c r="D23" s="92">
        <v>432304</v>
      </c>
      <c r="E23" s="15">
        <v>257545.25</v>
      </c>
      <c r="F23" s="114">
        <f t="shared" si="0"/>
        <v>59.575032847255635</v>
      </c>
      <c r="G23" s="16"/>
    </row>
    <row r="24" spans="1:7" ht="25.5">
      <c r="A24" s="17">
        <v>1152</v>
      </c>
      <c r="B24" s="14" t="s">
        <v>140</v>
      </c>
      <c r="C24" s="92">
        <v>3134300</v>
      </c>
      <c r="D24" s="92">
        <v>1075800</v>
      </c>
      <c r="E24" s="15">
        <v>896206.95</v>
      </c>
      <c r="F24" s="114">
        <f t="shared" si="0"/>
        <v>83.306093139988846</v>
      </c>
      <c r="G24" s="16"/>
    </row>
    <row r="25" spans="1:7" ht="52.5" customHeight="1">
      <c r="A25" s="29" t="s">
        <v>294</v>
      </c>
      <c r="B25" s="14" t="s">
        <v>215</v>
      </c>
      <c r="C25" s="92">
        <v>411800</v>
      </c>
      <c r="D25" s="92">
        <v>205800</v>
      </c>
      <c r="E25" s="15">
        <v>205718.75</v>
      </c>
      <c r="F25" s="114">
        <f t="shared" si="0"/>
        <v>99.960519922254619</v>
      </c>
      <c r="G25" s="16"/>
    </row>
    <row r="26" spans="1:7" ht="51" hidden="1">
      <c r="A26" s="29" t="s">
        <v>295</v>
      </c>
      <c r="B26" s="14" t="s">
        <v>216</v>
      </c>
      <c r="C26" s="92"/>
      <c r="D26" s="92"/>
      <c r="E26" s="15"/>
      <c r="F26" s="114">
        <v>0</v>
      </c>
      <c r="G26" s="16"/>
    </row>
    <row r="27" spans="1:7" ht="38.25">
      <c r="A27" s="93" t="s">
        <v>296</v>
      </c>
      <c r="B27" s="94" t="s">
        <v>217</v>
      </c>
      <c r="C27" s="92">
        <v>9855400</v>
      </c>
      <c r="D27" s="92">
        <v>4927800</v>
      </c>
      <c r="E27" s="15">
        <v>4333911.68</v>
      </c>
      <c r="F27" s="114">
        <f t="shared" si="0"/>
        <v>87.948205690165992</v>
      </c>
      <c r="G27" s="16"/>
    </row>
    <row r="28" spans="1:7" ht="25.5">
      <c r="A28" s="95" t="s">
        <v>297</v>
      </c>
      <c r="B28" s="96" t="s">
        <v>241</v>
      </c>
      <c r="C28" s="92">
        <v>5993800</v>
      </c>
      <c r="D28" s="92">
        <v>3596400</v>
      </c>
      <c r="E28" s="15">
        <v>1706390.21</v>
      </c>
      <c r="F28" s="114">
        <f t="shared" si="0"/>
        <v>47.447175230786343</v>
      </c>
      <c r="G28" s="16"/>
    </row>
    <row r="29" spans="1:7" ht="14.25">
      <c r="A29" s="89" t="s">
        <v>298</v>
      </c>
      <c r="B29" s="90" t="s">
        <v>299</v>
      </c>
      <c r="C29" s="91">
        <f>SUM(C30:C32)</f>
        <v>41992768</v>
      </c>
      <c r="D29" s="91">
        <f>SUM(D30:D32)</f>
        <v>6794755</v>
      </c>
      <c r="E29" s="91">
        <f>SUM(E30:E32)</f>
        <v>5172700.54</v>
      </c>
      <c r="F29" s="116">
        <f>E29/D29*100</f>
        <v>76.127844786162271</v>
      </c>
      <c r="G29" s="16"/>
    </row>
    <row r="30" spans="1:7" ht="27" customHeight="1">
      <c r="A30" s="17">
        <v>2010</v>
      </c>
      <c r="B30" s="14" t="s">
        <v>141</v>
      </c>
      <c r="C30" s="92">
        <v>36589296</v>
      </c>
      <c r="D30" s="92">
        <v>5377408</v>
      </c>
      <c r="E30" s="15">
        <v>3938110.29</v>
      </c>
      <c r="F30" s="114">
        <f t="shared" si="0"/>
        <v>73.234359193128</v>
      </c>
      <c r="G30" s="16"/>
    </row>
    <row r="31" spans="1:7">
      <c r="A31" s="17">
        <v>2100</v>
      </c>
      <c r="B31" s="14" t="s">
        <v>142</v>
      </c>
      <c r="C31" s="92">
        <v>765509</v>
      </c>
      <c r="D31" s="92">
        <v>187582</v>
      </c>
      <c r="E31" s="15">
        <v>148213.96</v>
      </c>
      <c r="F31" s="114">
        <f t="shared" si="0"/>
        <v>79.012890362614741</v>
      </c>
      <c r="G31" s="16"/>
    </row>
    <row r="32" spans="1:7" ht="25.5">
      <c r="A32" s="17">
        <v>2111</v>
      </c>
      <c r="B32" s="14" t="s">
        <v>143</v>
      </c>
      <c r="C32" s="92">
        <v>4637963</v>
      </c>
      <c r="D32" s="92">
        <v>1229765</v>
      </c>
      <c r="E32" s="15">
        <v>1086376.29</v>
      </c>
      <c r="F32" s="114">
        <f t="shared" si="0"/>
        <v>88.340153606583371</v>
      </c>
      <c r="G32" s="16"/>
    </row>
    <row r="33" spans="1:7" ht="14.25">
      <c r="A33" s="89">
        <v>3000</v>
      </c>
      <c r="B33" s="90" t="s">
        <v>300</v>
      </c>
      <c r="C33" s="91">
        <f>SUM(C34:C41)</f>
        <v>26859560</v>
      </c>
      <c r="D33" s="91">
        <f>SUM(D34:D41)</f>
        <v>8713019</v>
      </c>
      <c r="E33" s="91">
        <f>SUM(E34:E41)</f>
        <v>5048492.6899999995</v>
      </c>
      <c r="F33" s="116">
        <f t="shared" si="0"/>
        <v>57.941945151273046</v>
      </c>
      <c r="G33" s="16"/>
    </row>
    <row r="34" spans="1:7" hidden="1">
      <c r="A34" s="17">
        <v>3032</v>
      </c>
      <c r="B34" s="14" t="s">
        <v>113</v>
      </c>
      <c r="C34" s="92"/>
      <c r="D34" s="92"/>
      <c r="E34" s="15"/>
      <c r="F34" s="114" t="e">
        <f t="shared" si="0"/>
        <v>#DIV/0!</v>
      </c>
      <c r="G34" s="16"/>
    </row>
    <row r="35" spans="1:7" ht="30.75" customHeight="1">
      <c r="A35" s="17">
        <v>3033</v>
      </c>
      <c r="B35" s="14" t="s">
        <v>114</v>
      </c>
      <c r="C35" s="92">
        <v>600000</v>
      </c>
      <c r="D35" s="92">
        <v>160500</v>
      </c>
      <c r="E35" s="15">
        <v>134660</v>
      </c>
      <c r="F35" s="114">
        <f t="shared" si="0"/>
        <v>83.900311526479754</v>
      </c>
      <c r="G35" s="16"/>
    </row>
    <row r="36" spans="1:7" ht="29.25" customHeight="1">
      <c r="A36" s="17">
        <v>3035</v>
      </c>
      <c r="B36" s="14" t="s">
        <v>115</v>
      </c>
      <c r="C36" s="92">
        <v>600000</v>
      </c>
      <c r="D36" s="92">
        <v>155000</v>
      </c>
      <c r="E36" s="15">
        <v>154147.22</v>
      </c>
      <c r="F36" s="114">
        <f t="shared" si="0"/>
        <v>99.449819354838709</v>
      </c>
      <c r="G36" s="16"/>
    </row>
    <row r="37" spans="1:7" ht="43.5" customHeight="1">
      <c r="A37" s="17">
        <v>3104</v>
      </c>
      <c r="B37" s="14" t="s">
        <v>116</v>
      </c>
      <c r="C37" s="92">
        <v>21279560</v>
      </c>
      <c r="D37" s="92">
        <v>7888780</v>
      </c>
      <c r="E37" s="15">
        <v>4294039.7699999996</v>
      </c>
      <c r="F37" s="114">
        <f t="shared" si="0"/>
        <v>54.432241360514546</v>
      </c>
      <c r="G37" s="16"/>
    </row>
    <row r="38" spans="1:7" ht="15" customHeight="1">
      <c r="A38" s="29" t="s">
        <v>301</v>
      </c>
      <c r="B38" s="14" t="s">
        <v>200</v>
      </c>
      <c r="C38" s="92">
        <v>200000</v>
      </c>
      <c r="D38" s="92">
        <v>0</v>
      </c>
      <c r="E38" s="15">
        <v>0</v>
      </c>
      <c r="F38" s="114">
        <v>0</v>
      </c>
      <c r="G38" s="16"/>
    </row>
    <row r="39" spans="1:7" ht="29.25" customHeight="1">
      <c r="A39" s="29" t="s">
        <v>314</v>
      </c>
      <c r="B39" s="14" t="s">
        <v>313</v>
      </c>
      <c r="C39" s="92">
        <v>10000</v>
      </c>
      <c r="D39" s="92">
        <v>0</v>
      </c>
      <c r="E39" s="15">
        <v>0</v>
      </c>
      <c r="F39" s="114">
        <v>0</v>
      </c>
      <c r="G39" s="16"/>
    </row>
    <row r="40" spans="1:7" ht="51">
      <c r="A40" s="17">
        <v>3160</v>
      </c>
      <c r="B40" s="14" t="s">
        <v>117</v>
      </c>
      <c r="C40" s="92">
        <v>470000</v>
      </c>
      <c r="D40" s="92">
        <v>40000</v>
      </c>
      <c r="E40" s="15">
        <v>31345.7</v>
      </c>
      <c r="F40" s="114">
        <f t="shared" si="0"/>
        <v>78.364249999999998</v>
      </c>
      <c r="G40" s="16"/>
    </row>
    <row r="41" spans="1:7" ht="16.5" customHeight="1">
      <c r="A41" s="17">
        <v>3242</v>
      </c>
      <c r="B41" s="14" t="s">
        <v>118</v>
      </c>
      <c r="C41" s="92">
        <v>3700000</v>
      </c>
      <c r="D41" s="92">
        <v>468739</v>
      </c>
      <c r="E41" s="15">
        <v>434300</v>
      </c>
      <c r="F41" s="114">
        <f t="shared" si="0"/>
        <v>92.652840920000259</v>
      </c>
      <c r="G41" s="16"/>
    </row>
    <row r="42" spans="1:7" ht="14.25">
      <c r="A42" s="89">
        <v>4000</v>
      </c>
      <c r="B42" s="90" t="s">
        <v>302</v>
      </c>
      <c r="C42" s="91">
        <f>SUM(C43:C46)</f>
        <v>13804694</v>
      </c>
      <c r="D42" s="91">
        <f>SUM(D43:D46)</f>
        <v>3798588</v>
      </c>
      <c r="E42" s="91">
        <f>SUM(E43:E46)</f>
        <v>3265301.96</v>
      </c>
      <c r="F42" s="116">
        <f t="shared" si="0"/>
        <v>85.960940223051296</v>
      </c>
      <c r="G42" s="16"/>
    </row>
    <row r="43" spans="1:7">
      <c r="A43" s="17">
        <v>4030</v>
      </c>
      <c r="B43" s="14" t="s">
        <v>144</v>
      </c>
      <c r="C43" s="92">
        <v>3818990</v>
      </c>
      <c r="D43" s="92">
        <v>1006661</v>
      </c>
      <c r="E43" s="15">
        <v>820632.51</v>
      </c>
      <c r="F43" s="114">
        <f t="shared" si="0"/>
        <v>81.520244650383802</v>
      </c>
      <c r="G43" s="16"/>
    </row>
    <row r="44" spans="1:7">
      <c r="A44" s="17">
        <v>4040</v>
      </c>
      <c r="B44" s="14" t="s">
        <v>145</v>
      </c>
      <c r="C44" s="92">
        <v>1583205</v>
      </c>
      <c r="D44" s="92">
        <v>412945</v>
      </c>
      <c r="E44" s="15">
        <v>361460.01</v>
      </c>
      <c r="F44" s="114">
        <f t="shared" si="0"/>
        <v>87.532240370993719</v>
      </c>
      <c r="G44" s="16"/>
    </row>
    <row r="45" spans="1:7" ht="25.5">
      <c r="A45" s="17">
        <v>4060</v>
      </c>
      <c r="B45" s="14" t="s">
        <v>146</v>
      </c>
      <c r="C45" s="92">
        <v>8247499</v>
      </c>
      <c r="D45" s="92">
        <v>2330482</v>
      </c>
      <c r="E45" s="15">
        <v>2039738.44</v>
      </c>
      <c r="F45" s="114">
        <f t="shared" si="0"/>
        <v>87.524316428961896</v>
      </c>
      <c r="G45" s="16"/>
    </row>
    <row r="46" spans="1:7">
      <c r="A46" s="17">
        <v>4082</v>
      </c>
      <c r="B46" s="14" t="s">
        <v>119</v>
      </c>
      <c r="C46" s="92">
        <f>150000+5000</f>
        <v>155000</v>
      </c>
      <c r="D46" s="92">
        <f>43500+5000</f>
        <v>48500</v>
      </c>
      <c r="E46" s="15">
        <f>43471</f>
        <v>43471</v>
      </c>
      <c r="F46" s="114">
        <f t="shared" si="0"/>
        <v>89.630927835051537</v>
      </c>
      <c r="G46" s="16"/>
    </row>
    <row r="47" spans="1:7" ht="14.25">
      <c r="A47" s="89">
        <v>5000</v>
      </c>
      <c r="B47" s="90" t="s">
        <v>303</v>
      </c>
      <c r="C47" s="91">
        <f>SUM(C48:C52)</f>
        <v>7078277</v>
      </c>
      <c r="D47" s="91">
        <f t="shared" ref="D47:E47" si="1">SUM(D48:D52)</f>
        <v>1819720</v>
      </c>
      <c r="E47" s="91">
        <f t="shared" si="1"/>
        <v>1639911.62</v>
      </c>
      <c r="F47" s="116">
        <f t="shared" si="0"/>
        <v>90.118898511858973</v>
      </c>
      <c r="G47" s="16"/>
    </row>
    <row r="48" spans="1:7" ht="25.5">
      <c r="A48" s="17">
        <v>5011</v>
      </c>
      <c r="B48" s="14" t="s">
        <v>147</v>
      </c>
      <c r="C48" s="92">
        <v>5000</v>
      </c>
      <c r="D48" s="92">
        <v>5000</v>
      </c>
      <c r="E48" s="15">
        <v>0</v>
      </c>
      <c r="F48" s="114">
        <v>0</v>
      </c>
      <c r="G48" s="16"/>
    </row>
    <row r="49" spans="1:7" ht="25.5">
      <c r="A49" s="17">
        <v>5012</v>
      </c>
      <c r="B49" s="14" t="s">
        <v>148</v>
      </c>
      <c r="C49" s="92">
        <v>5000</v>
      </c>
      <c r="D49" s="92">
        <v>5000</v>
      </c>
      <c r="E49" s="15">
        <v>0</v>
      </c>
      <c r="F49" s="114">
        <f t="shared" si="0"/>
        <v>0</v>
      </c>
      <c r="G49" s="16"/>
    </row>
    <row r="50" spans="1:7" ht="28.5" customHeight="1">
      <c r="A50" s="17">
        <v>5031</v>
      </c>
      <c r="B50" s="14" t="s">
        <v>304</v>
      </c>
      <c r="C50" s="92">
        <v>6958241</v>
      </c>
      <c r="D50" s="92">
        <v>1786145</v>
      </c>
      <c r="E50" s="15">
        <v>1616852.87</v>
      </c>
      <c r="F50" s="114">
        <f t="shared" si="0"/>
        <v>90.521926831248308</v>
      </c>
      <c r="G50" s="16"/>
    </row>
    <row r="51" spans="1:7" ht="25.5" hidden="1">
      <c r="A51" s="17">
        <v>5049</v>
      </c>
      <c r="B51" s="14" t="s">
        <v>149</v>
      </c>
      <c r="C51" s="92"/>
      <c r="D51" s="92"/>
      <c r="E51" s="15"/>
      <c r="F51" s="114" t="e">
        <f t="shared" si="0"/>
        <v>#DIV/0!</v>
      </c>
      <c r="G51" s="16"/>
    </row>
    <row r="52" spans="1:7" ht="25.5">
      <c r="A52" s="17">
        <v>5053</v>
      </c>
      <c r="B52" s="14" t="s">
        <v>150</v>
      </c>
      <c r="C52" s="92">
        <v>110036</v>
      </c>
      <c r="D52" s="92">
        <v>23575</v>
      </c>
      <c r="E52" s="15">
        <v>23058.75</v>
      </c>
      <c r="F52" s="114">
        <f t="shared" si="0"/>
        <v>97.810180275715794</v>
      </c>
      <c r="G52" s="16"/>
    </row>
    <row r="53" spans="1:7" ht="25.5" hidden="1">
      <c r="A53" s="29" t="s">
        <v>305</v>
      </c>
      <c r="B53" s="14" t="s">
        <v>228</v>
      </c>
      <c r="C53" s="92"/>
      <c r="D53" s="92"/>
      <c r="E53" s="15"/>
      <c r="F53" s="114" t="e">
        <f t="shared" si="0"/>
        <v>#DIV/0!</v>
      </c>
      <c r="G53" s="16"/>
    </row>
    <row r="54" spans="1:7" ht="14.25">
      <c r="A54" s="89" t="s">
        <v>306</v>
      </c>
      <c r="B54" s="90" t="s">
        <v>307</v>
      </c>
      <c r="C54" s="91">
        <f>SUM(C55:C59)</f>
        <v>64040337</v>
      </c>
      <c r="D54" s="91">
        <f>SUM(D55:D59)</f>
        <v>26077337</v>
      </c>
      <c r="E54" s="91">
        <f>SUM(E55:E59)</f>
        <v>23557414.629999999</v>
      </c>
      <c r="F54" s="116">
        <f>E54/D52:D54*100</f>
        <v>90.336734268533618</v>
      </c>
      <c r="G54" s="16"/>
    </row>
    <row r="55" spans="1:7" ht="29.25" customHeight="1">
      <c r="A55" s="17">
        <v>6012</v>
      </c>
      <c r="B55" s="14" t="s">
        <v>120</v>
      </c>
      <c r="C55" s="92">
        <v>7643732</v>
      </c>
      <c r="D55" s="92">
        <v>7304732</v>
      </c>
      <c r="E55" s="15">
        <v>7100041.0999999996</v>
      </c>
      <c r="F55" s="114">
        <f t="shared" si="0"/>
        <v>97.197831487862928</v>
      </c>
      <c r="G55" s="16"/>
    </row>
    <row r="56" spans="1:7" ht="27" customHeight="1">
      <c r="A56" s="17">
        <v>6013</v>
      </c>
      <c r="B56" s="14" t="s">
        <v>121</v>
      </c>
      <c r="C56" s="92">
        <v>600000</v>
      </c>
      <c r="D56" s="92">
        <v>300000</v>
      </c>
      <c r="E56" s="15">
        <v>126991.72</v>
      </c>
      <c r="F56" s="114">
        <f t="shared" si="0"/>
        <v>42.330573333333334</v>
      </c>
      <c r="G56" s="16"/>
    </row>
    <row r="57" spans="1:7" ht="31.5" customHeight="1">
      <c r="A57" s="17">
        <v>6017</v>
      </c>
      <c r="B57" s="14" t="s">
        <v>122</v>
      </c>
      <c r="C57" s="92">
        <v>3337500</v>
      </c>
      <c r="D57" s="92">
        <v>1390000</v>
      </c>
      <c r="E57" s="15">
        <v>891488.46</v>
      </c>
      <c r="F57" s="114">
        <f t="shared" si="0"/>
        <v>64.135860431654677</v>
      </c>
      <c r="G57" s="16"/>
    </row>
    <row r="58" spans="1:7" ht="21.75" customHeight="1">
      <c r="A58" s="17">
        <v>6030</v>
      </c>
      <c r="B58" s="14" t="s">
        <v>123</v>
      </c>
      <c r="C58" s="92">
        <v>51843797</v>
      </c>
      <c r="D58" s="92">
        <v>16467297</v>
      </c>
      <c r="E58" s="15">
        <v>15199547.35</v>
      </c>
      <c r="F58" s="114">
        <f t="shared" si="0"/>
        <v>92.301410182861218</v>
      </c>
      <c r="G58" s="16"/>
    </row>
    <row r="59" spans="1:7" ht="66.75" customHeight="1">
      <c r="A59" s="29" t="s">
        <v>308</v>
      </c>
      <c r="B59" s="14" t="s">
        <v>214</v>
      </c>
      <c r="C59" s="92">
        <v>615308</v>
      </c>
      <c r="D59" s="92">
        <v>615308</v>
      </c>
      <c r="E59" s="15">
        <v>239346</v>
      </c>
      <c r="F59" s="114">
        <f t="shared" si="0"/>
        <v>38.898567871700031</v>
      </c>
      <c r="G59" s="16"/>
    </row>
    <row r="60" spans="1:7" ht="14.25">
      <c r="A60" s="89" t="s">
        <v>309</v>
      </c>
      <c r="B60" s="90" t="s">
        <v>310</v>
      </c>
      <c r="C60" s="91">
        <f>SUM(C61:C65)</f>
        <v>8890005</v>
      </c>
      <c r="D60" s="91">
        <f t="shared" ref="D60:E60" si="2">SUM(D61:D65)</f>
        <v>2737005</v>
      </c>
      <c r="E60" s="91">
        <f t="shared" si="2"/>
        <v>2153293.5099999998</v>
      </c>
      <c r="F60" s="116">
        <f t="shared" si="0"/>
        <v>78.673349518908424</v>
      </c>
      <c r="G60" s="16"/>
    </row>
    <row r="61" spans="1:7">
      <c r="A61" s="17">
        <v>7130</v>
      </c>
      <c r="B61" s="14" t="s">
        <v>124</v>
      </c>
      <c r="C61" s="92">
        <v>180000</v>
      </c>
      <c r="D61" s="92">
        <v>0</v>
      </c>
      <c r="E61" s="15">
        <v>0</v>
      </c>
      <c r="F61" s="114">
        <v>0</v>
      </c>
      <c r="G61" s="16"/>
    </row>
    <row r="62" spans="1:7" ht="32.25" customHeight="1">
      <c r="A62" s="17">
        <v>7461</v>
      </c>
      <c r="B62" s="14" t="s">
        <v>125</v>
      </c>
      <c r="C62" s="92">
        <v>8295005</v>
      </c>
      <c r="D62" s="92">
        <v>2602005</v>
      </c>
      <c r="E62" s="15">
        <v>2048042.7</v>
      </c>
      <c r="F62" s="114">
        <f t="shared" si="0"/>
        <v>78.710175422414636</v>
      </c>
      <c r="G62" s="16"/>
    </row>
    <row r="63" spans="1:7">
      <c r="A63" s="17">
        <v>7680</v>
      </c>
      <c r="B63" s="14" t="s">
        <v>126</v>
      </c>
      <c r="C63" s="92">
        <v>35000</v>
      </c>
      <c r="D63" s="92">
        <v>35000</v>
      </c>
      <c r="E63" s="15">
        <v>32377</v>
      </c>
      <c r="F63" s="114">
        <f t="shared" si="0"/>
        <v>92.505714285714291</v>
      </c>
      <c r="G63" s="16"/>
    </row>
    <row r="64" spans="1:7">
      <c r="A64" s="17">
        <v>7693</v>
      </c>
      <c r="B64" s="14" t="s">
        <v>127</v>
      </c>
      <c r="C64" s="92">
        <v>280000</v>
      </c>
      <c r="D64" s="92">
        <v>0</v>
      </c>
      <c r="E64" s="15">
        <v>0</v>
      </c>
      <c r="F64" s="114">
        <v>0</v>
      </c>
      <c r="G64" s="16"/>
    </row>
    <row r="65" spans="1:7" ht="30.75" customHeight="1">
      <c r="A65" s="17">
        <v>7700</v>
      </c>
      <c r="B65" s="14" t="s">
        <v>240</v>
      </c>
      <c r="C65" s="92">
        <v>100000</v>
      </c>
      <c r="D65" s="92">
        <v>100000</v>
      </c>
      <c r="E65" s="15">
        <v>72873.81</v>
      </c>
      <c r="F65" s="114">
        <f t="shared" si="0"/>
        <v>72.873809999999992</v>
      </c>
      <c r="G65" s="16"/>
    </row>
    <row r="66" spans="1:7" ht="26.25" customHeight="1">
      <c r="A66" s="89">
        <v>8000</v>
      </c>
      <c r="B66" s="90" t="s">
        <v>311</v>
      </c>
      <c r="C66" s="91">
        <f>SUM(C67:C70)</f>
        <v>4800000</v>
      </c>
      <c r="D66" s="91">
        <f>SUM(D67:D70)</f>
        <v>559140</v>
      </c>
      <c r="E66" s="91">
        <f>SUM(E67:E70)</f>
        <v>306361</v>
      </c>
      <c r="F66" s="116">
        <f t="shared" si="0"/>
        <v>54.791465464820973</v>
      </c>
      <c r="G66" s="16"/>
    </row>
    <row r="67" spans="1:7" ht="26.25" customHeight="1">
      <c r="A67" s="17">
        <v>8110</v>
      </c>
      <c r="B67" s="14" t="s">
        <v>128</v>
      </c>
      <c r="C67" s="92">
        <f>150000+200000</f>
        <v>350000</v>
      </c>
      <c r="D67" s="92">
        <f>150000+12640</f>
        <v>162640</v>
      </c>
      <c r="E67" s="15">
        <v>99960</v>
      </c>
      <c r="F67" s="114">
        <f t="shared" si="0"/>
        <v>61.460895228726017</v>
      </c>
      <c r="G67" s="16"/>
    </row>
    <row r="68" spans="1:7">
      <c r="A68" s="17">
        <v>8220</v>
      </c>
      <c r="B68" s="14" t="s">
        <v>129</v>
      </c>
      <c r="C68" s="92">
        <v>250000</v>
      </c>
      <c r="D68" s="92">
        <v>191500</v>
      </c>
      <c r="E68" s="15">
        <v>141601</v>
      </c>
      <c r="F68" s="114">
        <f t="shared" si="0"/>
        <v>73.943080939947777</v>
      </c>
      <c r="G68" s="16"/>
    </row>
    <row r="69" spans="1:7">
      <c r="A69" s="17">
        <v>8240</v>
      </c>
      <c r="B69" s="14" t="s">
        <v>130</v>
      </c>
      <c r="C69" s="92">
        <v>700000</v>
      </c>
      <c r="D69" s="92">
        <v>205000</v>
      </c>
      <c r="E69" s="44">
        <v>64800</v>
      </c>
      <c r="F69" s="114">
        <f t="shared" si="0"/>
        <v>31.609756097560975</v>
      </c>
      <c r="G69" s="16"/>
    </row>
    <row r="70" spans="1:7">
      <c r="A70" s="42">
        <v>8710</v>
      </c>
      <c r="B70" s="43" t="s">
        <v>151</v>
      </c>
      <c r="C70" s="97">
        <v>3500000</v>
      </c>
      <c r="D70" s="97">
        <v>0</v>
      </c>
      <c r="E70" s="44">
        <v>0</v>
      </c>
      <c r="F70" s="115">
        <v>0</v>
      </c>
      <c r="G70" s="16"/>
    </row>
    <row r="71" spans="1:7" ht="14.25">
      <c r="A71" s="98">
        <v>9000</v>
      </c>
      <c r="B71" s="99" t="s">
        <v>312</v>
      </c>
      <c r="C71" s="100">
        <f>SUM(C72:C74)</f>
        <v>6973400</v>
      </c>
      <c r="D71" s="100">
        <f>SUM(D72:D74)</f>
        <v>3167700</v>
      </c>
      <c r="E71" s="100">
        <f>SUM(E72:E74)</f>
        <v>3167700</v>
      </c>
      <c r="F71" s="87">
        <f t="shared" si="0"/>
        <v>100</v>
      </c>
      <c r="G71" s="16"/>
    </row>
    <row r="72" spans="1:7">
      <c r="A72" s="42">
        <v>9110</v>
      </c>
      <c r="B72" s="43" t="s">
        <v>218</v>
      </c>
      <c r="C72" s="97">
        <v>5074400</v>
      </c>
      <c r="D72" s="97">
        <v>1268700</v>
      </c>
      <c r="E72" s="97">
        <v>1268700</v>
      </c>
      <c r="F72" s="114">
        <f t="shared" si="0"/>
        <v>100</v>
      </c>
    </row>
    <row r="73" spans="1:7">
      <c r="A73" s="17">
        <v>9770</v>
      </c>
      <c r="B73" s="14" t="s">
        <v>74</v>
      </c>
      <c r="C73" s="92">
        <v>749000</v>
      </c>
      <c r="D73" s="92">
        <v>749000</v>
      </c>
      <c r="E73" s="97">
        <v>749000</v>
      </c>
      <c r="F73" s="114">
        <f t="shared" si="0"/>
        <v>100</v>
      </c>
    </row>
    <row r="74" spans="1:7" ht="30.75" customHeight="1" thickBot="1">
      <c r="A74" s="17">
        <v>9800</v>
      </c>
      <c r="B74" s="14" t="s">
        <v>131</v>
      </c>
      <c r="C74" s="92">
        <v>1150000</v>
      </c>
      <c r="D74" s="92">
        <v>1150000</v>
      </c>
      <c r="E74" s="97">
        <v>1150000</v>
      </c>
      <c r="F74" s="114">
        <f t="shared" si="0"/>
        <v>100</v>
      </c>
    </row>
    <row r="75" spans="1:7" ht="13.5" hidden="1" thickBot="1">
      <c r="A75" s="101"/>
      <c r="B75" s="43"/>
      <c r="C75" s="97"/>
      <c r="D75" s="97"/>
      <c r="E75" s="111"/>
      <c r="F75" s="112"/>
    </row>
    <row r="76" spans="1:7" ht="16.5" thickBot="1">
      <c r="A76" s="102" t="s">
        <v>77</v>
      </c>
      <c r="B76" s="103" t="s">
        <v>79</v>
      </c>
      <c r="C76" s="104">
        <f>C11+C15+C29+C33+C42+C47+C54+C60+C66+C71</f>
        <v>513075557</v>
      </c>
      <c r="D76" s="104">
        <f>D11+D15+D29+D33+D42+D47+D54+D60+D66+D71</f>
        <v>166975350</v>
      </c>
      <c r="E76" s="104">
        <f>E11+E15+E29+E33+E42+E47+E54+E60+E66+E71</f>
        <v>134719858.59000003</v>
      </c>
      <c r="F76" s="113">
        <f>E76/D76*100</f>
        <v>80.682483127000509</v>
      </c>
    </row>
    <row r="79" spans="1:7" s="134" customFormat="1" ht="15.75">
      <c r="A79" s="147" t="s">
        <v>337</v>
      </c>
      <c r="B79" s="148"/>
      <c r="C79" s="149"/>
      <c r="D79" s="149" t="s">
        <v>338</v>
      </c>
      <c r="E79" s="6"/>
      <c r="F79" s="6"/>
    </row>
    <row r="80" spans="1:7" ht="14.25">
      <c r="A80" s="25"/>
      <c r="B80" s="24"/>
      <c r="C80" s="3"/>
      <c r="D80" s="151"/>
      <c r="E80" s="151"/>
      <c r="F80" s="151"/>
    </row>
  </sheetData>
  <mergeCells count="4">
    <mergeCell ref="B6:E6"/>
    <mergeCell ref="B7:E7"/>
    <mergeCell ref="B8:E8"/>
    <mergeCell ref="D80:F80"/>
  </mergeCells>
  <pageMargins left="0.7" right="0.7" top="0.75" bottom="0.75" header="0.3" footer="0.3"/>
  <pageSetup paperSize="9" scale="7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37"/>
  <sheetViews>
    <sheetView zoomScaleNormal="100" zoomScaleSheetLayoutView="90" workbookViewId="0"/>
  </sheetViews>
  <sheetFormatPr defaultRowHeight="12.75"/>
  <cols>
    <col min="1" max="1" width="9.140625" style="2"/>
    <col min="2" max="2" width="60.5703125" style="2" customWidth="1"/>
    <col min="3" max="3" width="15.7109375" style="2" customWidth="1"/>
    <col min="4" max="4" width="15.5703125" style="2" customWidth="1"/>
    <col min="5" max="5" width="15.140625" style="2" customWidth="1"/>
    <col min="6" max="6" width="9.7109375" style="2" customWidth="1"/>
    <col min="7" max="16384" width="9.140625" style="2"/>
  </cols>
  <sheetData>
    <row r="1" spans="1:7">
      <c r="C1" s="3" t="s">
        <v>192</v>
      </c>
    </row>
    <row r="2" spans="1:7">
      <c r="C2" s="12" t="str">
        <f>'Додаток 1'!D2</f>
        <v xml:space="preserve">до  рішення </v>
      </c>
    </row>
    <row r="3" spans="1:7">
      <c r="C3" s="12" t="str">
        <f>'Додаток 1'!D3</f>
        <v>Здолбунівської міської ради</v>
      </c>
    </row>
    <row r="4" spans="1:7">
      <c r="C4" s="12" t="str">
        <f>'Додаток 1'!D4</f>
        <v>від 06 травня 2026 року № 3289</v>
      </c>
    </row>
    <row r="5" spans="1:7">
      <c r="C5" s="12"/>
    </row>
    <row r="6" spans="1:7" ht="18.75">
      <c r="A6" s="150" t="s">
        <v>107</v>
      </c>
      <c r="B6" s="150"/>
      <c r="C6" s="150"/>
      <c r="D6" s="150"/>
      <c r="E6" s="150"/>
      <c r="F6" s="150"/>
      <c r="G6" s="150"/>
    </row>
    <row r="7" spans="1:7" ht="18.75">
      <c r="A7" s="150" t="s">
        <v>83</v>
      </c>
      <c r="B7" s="150"/>
      <c r="C7" s="150"/>
      <c r="D7" s="150"/>
      <c r="E7" s="150"/>
      <c r="F7" s="150"/>
      <c r="G7" s="150"/>
    </row>
    <row r="8" spans="1:7" ht="18.75">
      <c r="A8" s="150" t="s">
        <v>236</v>
      </c>
      <c r="B8" s="150"/>
      <c r="C8" s="150"/>
      <c r="D8" s="150"/>
      <c r="E8" s="150"/>
      <c r="F8" s="150"/>
      <c r="G8" s="150"/>
    </row>
    <row r="10" spans="1:7" ht="13.5" thickBot="1">
      <c r="F10" s="2" t="s">
        <v>0</v>
      </c>
    </row>
    <row r="11" spans="1:7" ht="61.5" customHeight="1" thickBot="1">
      <c r="A11" s="26" t="s">
        <v>109</v>
      </c>
      <c r="B11" s="27" t="s">
        <v>110</v>
      </c>
      <c r="C11" s="27" t="s">
        <v>232</v>
      </c>
      <c r="D11" s="27" t="s">
        <v>233</v>
      </c>
      <c r="E11" s="27" t="s">
        <v>234</v>
      </c>
      <c r="F11" s="28" t="s">
        <v>84</v>
      </c>
    </row>
    <row r="12" spans="1:7" s="134" customFormat="1" ht="33.75" customHeight="1">
      <c r="A12" s="130" t="s">
        <v>153</v>
      </c>
      <c r="B12" s="131" t="s">
        <v>154</v>
      </c>
      <c r="C12" s="132">
        <v>258147707</v>
      </c>
      <c r="D12" s="132">
        <v>85086144.280000001</v>
      </c>
      <c r="E12" s="132">
        <v>67697384.530000001</v>
      </c>
      <c r="F12" s="133">
        <f>E12/D12*100</f>
        <v>79.563347361495929</v>
      </c>
    </row>
    <row r="13" spans="1:7" s="134" customFormat="1" ht="33.75" customHeight="1">
      <c r="A13" s="135" t="s">
        <v>155</v>
      </c>
      <c r="B13" s="136" t="s">
        <v>156</v>
      </c>
      <c r="C13" s="137">
        <v>57538836</v>
      </c>
      <c r="D13" s="137">
        <v>19191132.719999999</v>
      </c>
      <c r="E13" s="137">
        <v>14742774.529999999</v>
      </c>
      <c r="F13" s="138">
        <f t="shared" ref="F13:F33" si="0">E13/D13*100</f>
        <v>76.820762719419093</v>
      </c>
    </row>
    <row r="14" spans="1:7" s="134" customFormat="1" ht="33.75" customHeight="1">
      <c r="A14" s="135" t="s">
        <v>157</v>
      </c>
      <c r="B14" s="136" t="s">
        <v>158</v>
      </c>
      <c r="C14" s="137">
        <v>5585078</v>
      </c>
      <c r="D14" s="137">
        <v>1417168</v>
      </c>
      <c r="E14" s="137">
        <v>987214.63</v>
      </c>
      <c r="F14" s="138">
        <f t="shared" si="0"/>
        <v>69.661086758944606</v>
      </c>
    </row>
    <row r="15" spans="1:7" s="134" customFormat="1" ht="33.75" customHeight="1">
      <c r="A15" s="135" t="s">
        <v>159</v>
      </c>
      <c r="B15" s="136" t="s">
        <v>160</v>
      </c>
      <c r="C15" s="137">
        <v>172807</v>
      </c>
      <c r="D15" s="137">
        <v>33420</v>
      </c>
      <c r="E15" s="137">
        <v>33315</v>
      </c>
      <c r="F15" s="138">
        <f t="shared" si="0"/>
        <v>99.685816876122075</v>
      </c>
    </row>
    <row r="16" spans="1:7" s="134" customFormat="1" ht="33.75" customHeight="1">
      <c r="A16" s="135" t="s">
        <v>161</v>
      </c>
      <c r="B16" s="136" t="s">
        <v>162</v>
      </c>
      <c r="C16" s="137">
        <v>18639909</v>
      </c>
      <c r="D16" s="137">
        <v>6510684</v>
      </c>
      <c r="E16" s="137">
        <v>4188303.88</v>
      </c>
      <c r="F16" s="138">
        <f t="shared" si="0"/>
        <v>64.32970606467768</v>
      </c>
    </row>
    <row r="17" spans="1:6" s="134" customFormat="1" ht="33.75" customHeight="1">
      <c r="A17" s="135" t="s">
        <v>163</v>
      </c>
      <c r="B17" s="136" t="s">
        <v>164</v>
      </c>
      <c r="C17" s="137">
        <v>7860304</v>
      </c>
      <c r="D17" s="137">
        <v>1139856</v>
      </c>
      <c r="E17" s="137">
        <v>876672.37</v>
      </c>
      <c r="F17" s="138">
        <f t="shared" si="0"/>
        <v>76.910800136157548</v>
      </c>
    </row>
    <row r="18" spans="1:6" s="134" customFormat="1" ht="33.75" customHeight="1">
      <c r="A18" s="135" t="s">
        <v>165</v>
      </c>
      <c r="B18" s="136" t="s">
        <v>166</v>
      </c>
      <c r="C18" s="137">
        <v>243243</v>
      </c>
      <c r="D18" s="137">
        <v>169240</v>
      </c>
      <c r="E18" s="137">
        <v>84766.92</v>
      </c>
      <c r="F18" s="138">
        <f t="shared" si="0"/>
        <v>50.08681162845663</v>
      </c>
    </row>
    <row r="19" spans="1:6" s="134" customFormat="1" ht="33.75" customHeight="1">
      <c r="A19" s="135" t="s">
        <v>167</v>
      </c>
      <c r="B19" s="136" t="s">
        <v>168</v>
      </c>
      <c r="C19" s="137">
        <v>17201478</v>
      </c>
      <c r="D19" s="137">
        <v>8243548</v>
      </c>
      <c r="E19" s="137">
        <v>7005185.3499999996</v>
      </c>
      <c r="F19" s="138">
        <f t="shared" si="0"/>
        <v>84.977795361899993</v>
      </c>
    </row>
    <row r="20" spans="1:6" s="134" customFormat="1" ht="33.75" customHeight="1">
      <c r="A20" s="135" t="s">
        <v>169</v>
      </c>
      <c r="B20" s="136" t="s">
        <v>170</v>
      </c>
      <c r="C20" s="137">
        <v>1808973</v>
      </c>
      <c r="D20" s="137">
        <v>271325</v>
      </c>
      <c r="E20" s="137">
        <v>149878.46</v>
      </c>
      <c r="F20" s="138">
        <f t="shared" si="0"/>
        <v>55.239458214318617</v>
      </c>
    </row>
    <row r="21" spans="1:6" s="134" customFormat="1" ht="33.75" customHeight="1">
      <c r="A21" s="135" t="s">
        <v>171</v>
      </c>
      <c r="B21" s="136" t="s">
        <v>172</v>
      </c>
      <c r="C21" s="137">
        <v>7797484</v>
      </c>
      <c r="D21" s="137">
        <v>1963076</v>
      </c>
      <c r="E21" s="137">
        <v>1583085.51</v>
      </c>
      <c r="F21" s="138">
        <f t="shared" si="0"/>
        <v>80.643108570427231</v>
      </c>
    </row>
    <row r="22" spans="1:6" s="134" customFormat="1" ht="33.75" customHeight="1">
      <c r="A22" s="135" t="s">
        <v>173</v>
      </c>
      <c r="B22" s="136" t="s">
        <v>174</v>
      </c>
      <c r="C22" s="137">
        <v>3308981</v>
      </c>
      <c r="D22" s="137">
        <v>1158913</v>
      </c>
      <c r="E22" s="137">
        <v>1100326.75</v>
      </c>
      <c r="F22" s="138">
        <f t="shared" si="0"/>
        <v>94.944724064705468</v>
      </c>
    </row>
    <row r="23" spans="1:6" s="134" customFormat="1" ht="33.75" customHeight="1">
      <c r="A23" s="135" t="s">
        <v>175</v>
      </c>
      <c r="B23" s="136" t="s">
        <v>176</v>
      </c>
      <c r="C23" s="137">
        <v>1561012</v>
      </c>
      <c r="D23" s="137">
        <v>209532</v>
      </c>
      <c r="E23" s="137">
        <v>19612.11</v>
      </c>
      <c r="F23" s="138">
        <f t="shared" si="0"/>
        <v>9.3599593379531534</v>
      </c>
    </row>
    <row r="24" spans="1:6" s="134" customFormat="1" ht="33.75" customHeight="1">
      <c r="A24" s="135" t="s">
        <v>177</v>
      </c>
      <c r="B24" s="136" t="s">
        <v>178</v>
      </c>
      <c r="C24" s="137">
        <v>148630</v>
      </c>
      <c r="D24" s="137">
        <v>53482</v>
      </c>
      <c r="E24" s="137">
        <v>17798</v>
      </c>
      <c r="F24" s="138">
        <f t="shared" si="0"/>
        <v>33.278486219662689</v>
      </c>
    </row>
    <row r="25" spans="1:6" s="134" customFormat="1" ht="33.75" customHeight="1">
      <c r="A25" s="135" t="s">
        <v>179</v>
      </c>
      <c r="B25" s="136" t="s">
        <v>180</v>
      </c>
      <c r="C25" s="137">
        <v>97664846</v>
      </c>
      <c r="D25" s="137">
        <v>34376857</v>
      </c>
      <c r="E25" s="137">
        <v>30820582.539999999</v>
      </c>
      <c r="F25" s="138">
        <f t="shared" si="0"/>
        <v>89.655033152099975</v>
      </c>
    </row>
    <row r="26" spans="1:6" s="134" customFormat="1" ht="33.75" customHeight="1">
      <c r="A26" s="135" t="s">
        <v>181</v>
      </c>
      <c r="B26" s="136" t="s">
        <v>182</v>
      </c>
      <c r="C26" s="137">
        <v>6873400</v>
      </c>
      <c r="D26" s="137">
        <v>3067700</v>
      </c>
      <c r="E26" s="137">
        <v>3067700</v>
      </c>
      <c r="F26" s="138">
        <f t="shared" si="0"/>
        <v>100</v>
      </c>
    </row>
    <row r="27" spans="1:6" s="134" customFormat="1" ht="33.75" customHeight="1">
      <c r="A27" s="135" t="s">
        <v>183</v>
      </c>
      <c r="B27" s="136" t="s">
        <v>184</v>
      </c>
      <c r="C27" s="137">
        <v>5173108</v>
      </c>
      <c r="D27" s="137">
        <v>821847</v>
      </c>
      <c r="E27" s="137">
        <v>465645.7</v>
      </c>
      <c r="F27" s="138">
        <f t="shared" si="0"/>
        <v>56.658441291383923</v>
      </c>
    </row>
    <row r="28" spans="1:6" s="134" customFormat="1" ht="33.75" customHeight="1">
      <c r="A28" s="135" t="s">
        <v>185</v>
      </c>
      <c r="B28" s="136" t="s">
        <v>186</v>
      </c>
      <c r="C28" s="137">
        <v>1571461</v>
      </c>
      <c r="D28" s="137">
        <v>1535110</v>
      </c>
      <c r="E28" s="137">
        <v>1460171.01</v>
      </c>
      <c r="F28" s="139">
        <f t="shared" si="0"/>
        <v>95.118330933939589</v>
      </c>
    </row>
    <row r="29" spans="1:6" s="134" customFormat="1" ht="33.75" customHeight="1">
      <c r="A29" s="140">
        <v>3110</v>
      </c>
      <c r="B29" s="141" t="s">
        <v>242</v>
      </c>
      <c r="C29" s="142">
        <v>205000</v>
      </c>
      <c r="D29" s="142">
        <v>190000</v>
      </c>
      <c r="E29" s="142">
        <v>50000</v>
      </c>
      <c r="F29" s="139">
        <f t="shared" si="0"/>
        <v>26.315789473684209</v>
      </c>
    </row>
    <row r="30" spans="1:6" s="134" customFormat="1" ht="33.75" customHeight="1">
      <c r="A30" s="140">
        <v>3210</v>
      </c>
      <c r="B30" s="141" t="s">
        <v>243</v>
      </c>
      <c r="C30" s="142">
        <v>17973300</v>
      </c>
      <c r="D30" s="142">
        <v>1436315</v>
      </c>
      <c r="E30" s="142">
        <v>269441.3</v>
      </c>
      <c r="F30" s="139">
        <f t="shared" si="0"/>
        <v>18.759206719974379</v>
      </c>
    </row>
    <row r="31" spans="1:6" s="134" customFormat="1" ht="33.75" customHeight="1">
      <c r="A31" s="140">
        <v>3220</v>
      </c>
      <c r="B31" s="141" t="s">
        <v>244</v>
      </c>
      <c r="C31" s="142">
        <v>100000</v>
      </c>
      <c r="D31" s="142">
        <v>100000</v>
      </c>
      <c r="E31" s="142">
        <v>100000</v>
      </c>
      <c r="F31" s="139">
        <f t="shared" si="0"/>
        <v>100</v>
      </c>
    </row>
    <row r="32" spans="1:6" s="134" customFormat="1" ht="33.75" customHeight="1" thickBot="1">
      <c r="A32" s="140" t="s">
        <v>187</v>
      </c>
      <c r="B32" s="141" t="s">
        <v>188</v>
      </c>
      <c r="C32" s="142">
        <v>3500000</v>
      </c>
      <c r="D32" s="142">
        <v>0</v>
      </c>
      <c r="E32" s="142">
        <v>0</v>
      </c>
      <c r="F32" s="139">
        <v>0</v>
      </c>
    </row>
    <row r="33" spans="1:6" s="134" customFormat="1" ht="22.5" customHeight="1" thickBot="1">
      <c r="A33" s="143" t="s">
        <v>77</v>
      </c>
      <c r="B33" s="144" t="s">
        <v>79</v>
      </c>
      <c r="C33" s="145">
        <f>SUM(C12:C32)</f>
        <v>513075557</v>
      </c>
      <c r="D33" s="145">
        <f>SUM(D12:D32)</f>
        <v>166975350</v>
      </c>
      <c r="E33" s="145">
        <f>SUM(E12:E32)</f>
        <v>134719858.59</v>
      </c>
      <c r="F33" s="146">
        <f t="shared" si="0"/>
        <v>80.682483127000481</v>
      </c>
    </row>
    <row r="36" spans="1:6" s="134" customFormat="1" ht="15.75">
      <c r="A36" s="147" t="s">
        <v>337</v>
      </c>
      <c r="B36" s="148"/>
      <c r="C36" s="149"/>
      <c r="D36" s="149" t="s">
        <v>338</v>
      </c>
      <c r="E36" s="6"/>
      <c r="F36" s="6"/>
    </row>
    <row r="37" spans="1:6" ht="14.25">
      <c r="A37" s="25"/>
      <c r="B37" s="24"/>
      <c r="C37" s="3"/>
      <c r="D37" s="151"/>
      <c r="E37" s="151"/>
      <c r="F37" s="151"/>
    </row>
  </sheetData>
  <mergeCells count="4">
    <mergeCell ref="A6:G6"/>
    <mergeCell ref="A7:G7"/>
    <mergeCell ref="A8:G8"/>
    <mergeCell ref="D37:F37"/>
  </mergeCells>
  <pageMargins left="0.7" right="0.7" top="0.75" bottom="0.75" header="0.3" footer="0.3"/>
  <pageSetup paperSize="9" scale="6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67"/>
  <sheetViews>
    <sheetView view="pageBreakPreview" zoomScale="90" zoomScaleNormal="100" zoomScaleSheetLayoutView="90" workbookViewId="0"/>
  </sheetViews>
  <sheetFormatPr defaultRowHeight="12.75"/>
  <cols>
    <col min="1" max="1" width="9.140625" style="2"/>
    <col min="2" max="2" width="52.140625" style="2" customWidth="1"/>
    <col min="3" max="3" width="17.28515625" style="2" customWidth="1"/>
    <col min="4" max="4" width="15" style="2" customWidth="1"/>
    <col min="5" max="5" width="13.85546875" style="2" customWidth="1"/>
    <col min="6" max="6" width="12" style="2" customWidth="1"/>
    <col min="7" max="16384" width="9.140625" style="2"/>
  </cols>
  <sheetData>
    <row r="1" spans="1:7">
      <c r="D1" s="3" t="s">
        <v>193</v>
      </c>
    </row>
    <row r="2" spans="1:7">
      <c r="D2" s="12" t="str">
        <f>'Додаток 1'!D2</f>
        <v xml:space="preserve">до  рішення </v>
      </c>
    </row>
    <row r="3" spans="1:7">
      <c r="D3" s="12" t="str">
        <f>'Додаток 1'!D3</f>
        <v>Здолбунівської міської ради</v>
      </c>
    </row>
    <row r="4" spans="1:7">
      <c r="D4" s="12" t="str">
        <f>'Додаток 1'!D4</f>
        <v>від 06 травня 2026 року № 3289</v>
      </c>
    </row>
    <row r="5" spans="1:7">
      <c r="D5" s="12"/>
    </row>
    <row r="6" spans="1:7" ht="18.75">
      <c r="A6" s="150" t="s">
        <v>194</v>
      </c>
      <c r="B6" s="150"/>
      <c r="C6" s="150"/>
      <c r="D6" s="150"/>
      <c r="E6" s="150"/>
      <c r="F6" s="150"/>
    </row>
    <row r="7" spans="1:7" ht="18.75">
      <c r="A7" s="150" t="s">
        <v>83</v>
      </c>
      <c r="B7" s="150"/>
      <c r="C7" s="150"/>
      <c r="D7" s="150"/>
      <c r="E7" s="150"/>
      <c r="F7" s="150"/>
    </row>
    <row r="8" spans="1:7" ht="18.75">
      <c r="A8" s="150" t="s">
        <v>235</v>
      </c>
      <c r="B8" s="150"/>
      <c r="C8" s="150"/>
      <c r="D8" s="150"/>
      <c r="E8" s="150"/>
      <c r="F8" s="150"/>
    </row>
    <row r="9" spans="1:7">
      <c r="D9" s="12"/>
    </row>
    <row r="10" spans="1:7">
      <c r="D10" s="12"/>
    </row>
    <row r="11" spans="1:7" ht="13.5" thickBot="1">
      <c r="F11" s="2" t="s">
        <v>195</v>
      </c>
    </row>
    <row r="12" spans="1:7" s="23" customFormat="1" ht="66.75" customHeight="1" thickBot="1">
      <c r="A12" s="124" t="s">
        <v>109</v>
      </c>
      <c r="B12" s="107" t="s">
        <v>110</v>
      </c>
      <c r="C12" s="107" t="s">
        <v>232</v>
      </c>
      <c r="D12" s="107" t="s">
        <v>237</v>
      </c>
      <c r="E12" s="107" t="s">
        <v>234</v>
      </c>
      <c r="F12" s="125" t="s">
        <v>84</v>
      </c>
    </row>
    <row r="13" spans="1:7" ht="16.5" customHeight="1">
      <c r="A13" s="119" t="s">
        <v>287</v>
      </c>
      <c r="B13" s="120" t="s">
        <v>288</v>
      </c>
      <c r="C13" s="121">
        <f>SUM(C14:C15)</f>
        <v>0</v>
      </c>
      <c r="D13" s="121">
        <f>SUM(D14:D15)</f>
        <v>0</v>
      </c>
      <c r="E13" s="109">
        <f>SUM(E14:E15)</f>
        <v>2383658.56</v>
      </c>
      <c r="F13" s="86">
        <v>0</v>
      </c>
      <c r="G13" s="16"/>
    </row>
    <row r="14" spans="1:7" s="23" customFormat="1" ht="51">
      <c r="A14" s="17">
        <v>150</v>
      </c>
      <c r="B14" s="14" t="s">
        <v>111</v>
      </c>
      <c r="C14" s="92">
        <v>0</v>
      </c>
      <c r="D14" s="92">
        <v>0</v>
      </c>
      <c r="E14" s="15">
        <v>2383658.56</v>
      </c>
      <c r="F14" s="84">
        <v>0</v>
      </c>
    </row>
    <row r="15" spans="1:7" s="23" customFormat="1" ht="28.5" hidden="1" customHeight="1">
      <c r="A15" s="29" t="s">
        <v>290</v>
      </c>
      <c r="B15" s="14" t="s">
        <v>132</v>
      </c>
      <c r="C15" s="92"/>
      <c r="D15" s="92"/>
      <c r="E15" s="15"/>
      <c r="F15" s="84">
        <v>0</v>
      </c>
    </row>
    <row r="16" spans="1:7" ht="16.5" customHeight="1">
      <c r="A16" s="98" t="s">
        <v>292</v>
      </c>
      <c r="B16" s="99" t="s">
        <v>293</v>
      </c>
      <c r="C16" s="100">
        <f>SUM(C17:C31)</f>
        <v>20768995</v>
      </c>
      <c r="D16" s="100">
        <f>SUM(D17:D33)</f>
        <v>4644795.25</v>
      </c>
      <c r="E16" s="126">
        <f>SUM(E17:E31)</f>
        <v>827540.6100000001</v>
      </c>
      <c r="F16" s="87">
        <f t="shared" ref="F16:F51" si="0">E16/D16*100</f>
        <v>17.816514301679931</v>
      </c>
      <c r="G16" s="16"/>
    </row>
    <row r="17" spans="1:7" s="23" customFormat="1" ht="15">
      <c r="A17" s="17">
        <v>1010</v>
      </c>
      <c r="B17" s="14" t="s">
        <v>133</v>
      </c>
      <c r="C17" s="92">
        <v>5349121</v>
      </c>
      <c r="D17" s="92">
        <v>1337280.25</v>
      </c>
      <c r="E17" s="15">
        <v>449178.77</v>
      </c>
      <c r="F17" s="84">
        <v>0</v>
      </c>
    </row>
    <row r="18" spans="1:7" s="23" customFormat="1" ht="32.25" customHeight="1">
      <c r="A18" s="17">
        <v>1021</v>
      </c>
      <c r="B18" s="14" t="s">
        <v>134</v>
      </c>
      <c r="C18" s="92">
        <v>280060</v>
      </c>
      <c r="D18" s="92">
        <v>70015</v>
      </c>
      <c r="E18" s="15">
        <v>373175.84</v>
      </c>
      <c r="F18" s="84">
        <v>0</v>
      </c>
    </row>
    <row r="19" spans="1:7" s="23" customFormat="1" ht="30.75" hidden="1" customHeight="1">
      <c r="A19" s="17">
        <v>1070</v>
      </c>
      <c r="B19" s="14" t="s">
        <v>136</v>
      </c>
      <c r="C19" s="92"/>
      <c r="D19" s="92"/>
      <c r="E19" s="15">
        <v>0</v>
      </c>
      <c r="F19" s="84"/>
    </row>
    <row r="20" spans="1:7" s="23" customFormat="1" ht="17.25" customHeight="1">
      <c r="A20" s="17" t="s">
        <v>315</v>
      </c>
      <c r="B20" s="14" t="s">
        <v>137</v>
      </c>
      <c r="C20" s="92">
        <v>950000</v>
      </c>
      <c r="D20" s="92">
        <v>237500</v>
      </c>
      <c r="E20" s="15">
        <v>5186</v>
      </c>
      <c r="F20" s="84">
        <v>0</v>
      </c>
    </row>
    <row r="21" spans="1:7" s="23" customFormat="1" ht="28.5" hidden="1" customHeight="1">
      <c r="A21" s="17">
        <v>1151</v>
      </c>
      <c r="B21" s="14" t="s">
        <v>139</v>
      </c>
      <c r="C21" s="92"/>
      <c r="D21" s="92"/>
      <c r="E21" s="15"/>
      <c r="F21" s="84" t="e">
        <f t="shared" si="0"/>
        <v>#DIV/0!</v>
      </c>
    </row>
    <row r="22" spans="1:7" s="23" customFormat="1" ht="76.5" customHeight="1">
      <c r="A22" s="29" t="s">
        <v>316</v>
      </c>
      <c r="B22" s="14" t="s">
        <v>219</v>
      </c>
      <c r="C22" s="92">
        <v>1100000</v>
      </c>
      <c r="D22" s="92">
        <v>0</v>
      </c>
      <c r="E22" s="15">
        <v>0</v>
      </c>
      <c r="F22" s="84">
        <v>0</v>
      </c>
    </row>
    <row r="23" spans="1:7" s="23" customFormat="1" ht="71.25" customHeight="1">
      <c r="A23" s="29" t="s">
        <v>317</v>
      </c>
      <c r="B23" s="14" t="s">
        <v>220</v>
      </c>
      <c r="C23" s="92">
        <v>1572300</v>
      </c>
      <c r="D23" s="92">
        <v>0</v>
      </c>
      <c r="E23" s="15">
        <v>0</v>
      </c>
      <c r="F23" s="84">
        <v>0</v>
      </c>
    </row>
    <row r="24" spans="1:7" s="23" customFormat="1" ht="18" hidden="1" customHeight="1">
      <c r="A24" s="29" t="s">
        <v>221</v>
      </c>
      <c r="B24" s="14" t="s">
        <v>222</v>
      </c>
      <c r="C24" s="92">
        <v>0</v>
      </c>
      <c r="D24" s="92">
        <v>0</v>
      </c>
      <c r="E24" s="15">
        <v>0</v>
      </c>
      <c r="F24" s="84" t="e">
        <f t="shared" si="0"/>
        <v>#DIV/0!</v>
      </c>
    </row>
    <row r="25" spans="1:7" s="23" customFormat="1" ht="63.75" hidden="1">
      <c r="A25" s="29" t="s">
        <v>318</v>
      </c>
      <c r="B25" s="14" t="s">
        <v>319</v>
      </c>
      <c r="C25" s="92">
        <v>0</v>
      </c>
      <c r="D25" s="92">
        <v>0</v>
      </c>
      <c r="E25" s="15">
        <v>0</v>
      </c>
      <c r="F25" s="84">
        <v>0</v>
      </c>
      <c r="G25" s="30"/>
    </row>
    <row r="26" spans="1:7" s="23" customFormat="1" ht="75.75" customHeight="1">
      <c r="A26" s="29" t="s">
        <v>334</v>
      </c>
      <c r="B26" s="14" t="s">
        <v>247</v>
      </c>
      <c r="C26" s="92">
        <v>1200000</v>
      </c>
      <c r="D26" s="92">
        <v>0</v>
      </c>
      <c r="E26" s="15">
        <v>0</v>
      </c>
      <c r="F26" s="84">
        <v>0</v>
      </c>
    </row>
    <row r="27" spans="1:7" s="23" customFormat="1" ht="70.5" customHeight="1">
      <c r="A27" s="29" t="s">
        <v>320</v>
      </c>
      <c r="B27" s="14" t="s">
        <v>335</v>
      </c>
      <c r="C27" s="92">
        <v>495000</v>
      </c>
      <c r="D27" s="92">
        <v>0</v>
      </c>
      <c r="E27" s="15">
        <v>0</v>
      </c>
      <c r="F27" s="84">
        <v>0</v>
      </c>
    </row>
    <row r="28" spans="1:7" s="23" customFormat="1" ht="63.75" hidden="1">
      <c r="A28" s="29" t="s">
        <v>321</v>
      </c>
      <c r="B28" s="14" t="s">
        <v>225</v>
      </c>
      <c r="C28" s="92"/>
      <c r="D28" s="92"/>
      <c r="E28" s="15"/>
      <c r="F28" s="84" t="e">
        <f t="shared" si="0"/>
        <v>#DIV/0!</v>
      </c>
    </row>
    <row r="29" spans="1:7" s="23" customFormat="1" ht="76.5" hidden="1">
      <c r="A29" s="29" t="s">
        <v>295</v>
      </c>
      <c r="B29" s="14" t="s">
        <v>203</v>
      </c>
      <c r="C29" s="92"/>
      <c r="D29" s="92"/>
      <c r="E29" s="15">
        <v>0</v>
      </c>
      <c r="F29" s="84">
        <v>0</v>
      </c>
    </row>
    <row r="30" spans="1:7" s="23" customFormat="1" ht="63.75" hidden="1">
      <c r="A30" s="29" t="s">
        <v>322</v>
      </c>
      <c r="B30" s="14" t="s">
        <v>204</v>
      </c>
      <c r="C30" s="92"/>
      <c r="D30" s="92"/>
      <c r="E30" s="15"/>
      <c r="F30" s="84" t="e">
        <f t="shared" si="0"/>
        <v>#DIV/0!</v>
      </c>
    </row>
    <row r="31" spans="1:7" s="23" customFormat="1" ht="39.75" customHeight="1">
      <c r="A31" s="29" t="s">
        <v>323</v>
      </c>
      <c r="B31" s="14" t="s">
        <v>248</v>
      </c>
      <c r="C31" s="92">
        <v>9822514</v>
      </c>
      <c r="D31" s="92">
        <v>3000000</v>
      </c>
      <c r="E31" s="15">
        <v>0</v>
      </c>
      <c r="F31" s="84">
        <v>0</v>
      </c>
    </row>
    <row r="32" spans="1:7" s="23" customFormat="1" ht="67.5" hidden="1" customHeight="1" thickBot="1">
      <c r="A32" s="29" t="s">
        <v>324</v>
      </c>
      <c r="B32" s="14" t="s">
        <v>223</v>
      </c>
      <c r="C32" s="92"/>
      <c r="D32" s="92"/>
      <c r="E32" s="15">
        <v>0</v>
      </c>
      <c r="F32" s="84">
        <v>0</v>
      </c>
    </row>
    <row r="33" spans="1:7" s="23" customFormat="1" ht="55.5" hidden="1" customHeight="1" thickBot="1">
      <c r="A33" s="29" t="s">
        <v>325</v>
      </c>
      <c r="B33" s="14" t="s">
        <v>230</v>
      </c>
      <c r="C33" s="92"/>
      <c r="D33" s="92"/>
      <c r="E33" s="15">
        <v>0</v>
      </c>
      <c r="F33" s="84">
        <v>0</v>
      </c>
    </row>
    <row r="34" spans="1:7" ht="16.5" customHeight="1">
      <c r="A34" s="98" t="s">
        <v>298</v>
      </c>
      <c r="B34" s="99" t="s">
        <v>299</v>
      </c>
      <c r="C34" s="100">
        <f>SUM(C35:C37)</f>
        <v>800000</v>
      </c>
      <c r="D34" s="100">
        <f>SUM(D35:D37)</f>
        <v>0</v>
      </c>
      <c r="E34" s="126">
        <v>0</v>
      </c>
      <c r="F34" s="87">
        <v>0</v>
      </c>
      <c r="G34" s="16"/>
    </row>
    <row r="35" spans="1:7" s="23" customFormat="1" ht="17.25" hidden="1" customHeight="1">
      <c r="A35" s="29" t="s">
        <v>326</v>
      </c>
      <c r="B35" s="14" t="s">
        <v>205</v>
      </c>
      <c r="C35" s="92"/>
      <c r="D35" s="92"/>
      <c r="E35" s="15">
        <v>0</v>
      </c>
      <c r="F35" s="84">
        <v>0</v>
      </c>
    </row>
    <row r="36" spans="1:7" s="23" customFormat="1" ht="29.25" hidden="1" customHeight="1">
      <c r="A36" s="29" t="s">
        <v>153</v>
      </c>
      <c r="B36" s="14" t="s">
        <v>143</v>
      </c>
      <c r="C36" s="92"/>
      <c r="D36" s="92"/>
      <c r="E36" s="15">
        <v>0</v>
      </c>
      <c r="F36" s="84">
        <v>0</v>
      </c>
    </row>
    <row r="37" spans="1:7" s="23" customFormat="1" ht="43.5" customHeight="1">
      <c r="A37" s="29" t="s">
        <v>327</v>
      </c>
      <c r="B37" s="14" t="s">
        <v>249</v>
      </c>
      <c r="C37" s="92">
        <v>800000</v>
      </c>
      <c r="D37" s="92">
        <v>0</v>
      </c>
      <c r="E37" s="15">
        <v>0</v>
      </c>
      <c r="F37" s="84">
        <v>0</v>
      </c>
    </row>
    <row r="38" spans="1:7" ht="16.5" customHeight="1">
      <c r="A38" s="98">
        <v>3000</v>
      </c>
      <c r="B38" s="99" t="s">
        <v>300</v>
      </c>
      <c r="C38" s="100">
        <f>SUM(C39:C41)</f>
        <v>5000000</v>
      </c>
      <c r="D38" s="100">
        <f>SUM(D39:D41)</f>
        <v>150000</v>
      </c>
      <c r="E38" s="126">
        <f>SUM(E39:E41)</f>
        <v>500922.7</v>
      </c>
      <c r="F38" s="87">
        <v>0</v>
      </c>
      <c r="G38" s="16"/>
    </row>
    <row r="39" spans="1:7" s="23" customFormat="1" ht="44.25" customHeight="1">
      <c r="A39" s="17">
        <v>3104</v>
      </c>
      <c r="B39" s="14" t="s">
        <v>116</v>
      </c>
      <c r="C39" s="92">
        <v>0</v>
      </c>
      <c r="D39" s="92">
        <v>0</v>
      </c>
      <c r="E39" s="15">
        <v>110164.87</v>
      </c>
      <c r="F39" s="84">
        <v>0</v>
      </c>
    </row>
    <row r="40" spans="1:7" s="23" customFormat="1" ht="17.25" customHeight="1">
      <c r="A40" s="29" t="s">
        <v>328</v>
      </c>
      <c r="B40" s="14" t="s">
        <v>206</v>
      </c>
      <c r="C40" s="92">
        <v>0</v>
      </c>
      <c r="D40" s="92">
        <v>0</v>
      </c>
      <c r="E40" s="15">
        <v>390757.83</v>
      </c>
      <c r="F40" s="84">
        <v>0</v>
      </c>
    </row>
    <row r="41" spans="1:7" s="23" customFormat="1" ht="53.25" customHeight="1">
      <c r="A41" s="29" t="s">
        <v>336</v>
      </c>
      <c r="B41" s="14" t="s">
        <v>245</v>
      </c>
      <c r="C41" s="92">
        <v>5000000</v>
      </c>
      <c r="D41" s="92">
        <v>150000</v>
      </c>
      <c r="E41" s="15">
        <v>0</v>
      </c>
      <c r="F41" s="84">
        <v>0</v>
      </c>
    </row>
    <row r="42" spans="1:7" ht="16.5" customHeight="1">
      <c r="A42" s="98">
        <v>4000</v>
      </c>
      <c r="B42" s="99" t="s">
        <v>302</v>
      </c>
      <c r="C42" s="100">
        <f>SUM(C43:C45)</f>
        <v>23000</v>
      </c>
      <c r="D42" s="100">
        <f>SUM(D43:D45)</f>
        <v>5750</v>
      </c>
      <c r="E42" s="126">
        <f>SUM(E43:E44)</f>
        <v>37885</v>
      </c>
      <c r="F42" s="87">
        <v>0</v>
      </c>
      <c r="G42" s="16"/>
    </row>
    <row r="43" spans="1:7" s="23" customFormat="1" ht="14.25" customHeight="1">
      <c r="A43" s="29">
        <v>4030</v>
      </c>
      <c r="B43" s="14" t="s">
        <v>144</v>
      </c>
      <c r="C43" s="92">
        <v>0</v>
      </c>
      <c r="D43" s="92">
        <v>0</v>
      </c>
      <c r="E43" s="15">
        <v>37885</v>
      </c>
      <c r="F43" s="84">
        <v>0</v>
      </c>
    </row>
    <row r="44" spans="1:7" s="23" customFormat="1" ht="14.25" customHeight="1">
      <c r="A44" s="29" t="s">
        <v>329</v>
      </c>
      <c r="B44" s="14" t="s">
        <v>207</v>
      </c>
      <c r="C44" s="92">
        <v>23000</v>
      </c>
      <c r="D44" s="92">
        <v>5750</v>
      </c>
      <c r="E44" s="15">
        <v>0</v>
      </c>
      <c r="F44" s="84">
        <v>0</v>
      </c>
    </row>
    <row r="45" spans="1:7" s="23" customFormat="1" ht="26.25" hidden="1" customHeight="1">
      <c r="A45" s="17">
        <v>4060</v>
      </c>
      <c r="B45" s="14" t="s">
        <v>146</v>
      </c>
      <c r="C45" s="92">
        <v>0</v>
      </c>
      <c r="D45" s="92"/>
      <c r="E45" s="15">
        <v>0</v>
      </c>
      <c r="F45" s="84">
        <v>0</v>
      </c>
    </row>
    <row r="46" spans="1:7" ht="16.5" customHeight="1">
      <c r="A46" s="98">
        <v>5000</v>
      </c>
      <c r="B46" s="99" t="s">
        <v>303</v>
      </c>
      <c r="C46" s="100">
        <f>C47</f>
        <v>414000</v>
      </c>
      <c r="D46" s="100">
        <f>D47</f>
        <v>103500</v>
      </c>
      <c r="E46" s="126">
        <f>E47</f>
        <v>50048</v>
      </c>
      <c r="F46" s="87">
        <v>0</v>
      </c>
      <c r="G46" s="16"/>
    </row>
    <row r="47" spans="1:7" s="23" customFormat="1" ht="38.25">
      <c r="A47" s="17">
        <v>5031</v>
      </c>
      <c r="B47" s="14" t="s">
        <v>304</v>
      </c>
      <c r="C47" s="92">
        <v>414000</v>
      </c>
      <c r="D47" s="92">
        <v>103500</v>
      </c>
      <c r="E47" s="15">
        <v>50048</v>
      </c>
      <c r="F47" s="84">
        <v>0</v>
      </c>
    </row>
    <row r="48" spans="1:7" ht="16.5" customHeight="1">
      <c r="A48" s="98" t="s">
        <v>306</v>
      </c>
      <c r="B48" s="99" t="s">
        <v>307</v>
      </c>
      <c r="C48" s="100">
        <f>SUM(C49:C50)</f>
        <v>2100000</v>
      </c>
      <c r="D48" s="100">
        <f>SUM(D49:D50)</f>
        <v>0</v>
      </c>
      <c r="E48" s="126">
        <v>0</v>
      </c>
      <c r="F48" s="87">
        <v>0</v>
      </c>
      <c r="G48" s="16"/>
    </row>
    <row r="49" spans="1:7" s="23" customFormat="1" ht="18" hidden="1" customHeight="1">
      <c r="A49" s="17">
        <v>6030</v>
      </c>
      <c r="B49" s="14" t="s">
        <v>123</v>
      </c>
      <c r="C49" s="92"/>
      <c r="D49" s="92"/>
      <c r="E49" s="15"/>
      <c r="F49" s="84" t="e">
        <f t="shared" si="0"/>
        <v>#DIV/0!</v>
      </c>
      <c r="G49" s="30"/>
    </row>
    <row r="50" spans="1:7" s="23" customFormat="1" ht="53.25" customHeight="1">
      <c r="A50" s="29" t="s">
        <v>330</v>
      </c>
      <c r="B50" s="14" t="s">
        <v>246</v>
      </c>
      <c r="C50" s="92">
        <v>2100000</v>
      </c>
      <c r="D50" s="92">
        <v>0</v>
      </c>
      <c r="E50" s="15">
        <v>0</v>
      </c>
      <c r="F50" s="84">
        <v>0</v>
      </c>
      <c r="G50" s="30"/>
    </row>
    <row r="51" spans="1:7" ht="16.5" customHeight="1">
      <c r="A51" s="98" t="s">
        <v>309</v>
      </c>
      <c r="B51" s="99" t="s">
        <v>310</v>
      </c>
      <c r="C51" s="100">
        <f>SUM(C52:C55)</f>
        <v>28081650</v>
      </c>
      <c r="D51" s="100">
        <f>SUM(D52:D55)</f>
        <v>15812226</v>
      </c>
      <c r="E51" s="126">
        <f>SUM(E52:E55)</f>
        <v>12986229.16</v>
      </c>
      <c r="F51" s="87">
        <f t="shared" si="0"/>
        <v>82.127773534225994</v>
      </c>
      <c r="G51" s="16"/>
    </row>
    <row r="52" spans="1:7" s="23" customFormat="1" ht="15">
      <c r="A52" s="29" t="s">
        <v>331</v>
      </c>
      <c r="B52" s="14" t="s">
        <v>124</v>
      </c>
      <c r="C52" s="92">
        <v>400000</v>
      </c>
      <c r="D52" s="92">
        <v>400000</v>
      </c>
      <c r="E52" s="15">
        <v>0</v>
      </c>
      <c r="F52" s="127">
        <v>0</v>
      </c>
    </row>
    <row r="53" spans="1:7" s="23" customFormat="1" ht="30" customHeight="1">
      <c r="A53" s="17">
        <v>7350</v>
      </c>
      <c r="B53" s="14" t="s">
        <v>189</v>
      </c>
      <c r="C53" s="92">
        <v>1268000</v>
      </c>
      <c r="D53" s="92">
        <v>0</v>
      </c>
      <c r="E53" s="92">
        <v>0</v>
      </c>
      <c r="F53" s="128">
        <v>0</v>
      </c>
    </row>
    <row r="54" spans="1:7" s="23" customFormat="1" ht="30.75" customHeight="1">
      <c r="A54" s="29" t="s">
        <v>332</v>
      </c>
      <c r="B54" s="14" t="s">
        <v>229</v>
      </c>
      <c r="C54" s="92">
        <v>22913650</v>
      </c>
      <c r="D54" s="92">
        <v>15412226</v>
      </c>
      <c r="E54" s="105">
        <v>12986229.16</v>
      </c>
      <c r="F54" s="123">
        <f>E54/D54*100</f>
        <v>84.259270270238702</v>
      </c>
    </row>
    <row r="55" spans="1:7" ht="18.75" customHeight="1">
      <c r="A55" s="17">
        <v>7670</v>
      </c>
      <c r="B55" s="14" t="s">
        <v>190</v>
      </c>
      <c r="C55" s="92">
        <v>3500000</v>
      </c>
      <c r="D55" s="92">
        <v>0</v>
      </c>
      <c r="E55" s="92">
        <v>0</v>
      </c>
      <c r="F55" s="110">
        <v>0</v>
      </c>
    </row>
    <row r="56" spans="1:7" ht="14.25">
      <c r="A56" s="98">
        <v>8000</v>
      </c>
      <c r="B56" s="99" t="s">
        <v>311</v>
      </c>
      <c r="C56" s="100">
        <f>SUM(C57:C59)</f>
        <v>1000000</v>
      </c>
      <c r="D56" s="100">
        <f>SUM(D57:D59)</f>
        <v>250000</v>
      </c>
      <c r="E56" s="100">
        <f>SUM(E57:E59)</f>
        <v>0</v>
      </c>
      <c r="F56" s="129">
        <v>0</v>
      </c>
    </row>
    <row r="57" spans="1:7" ht="25.5" hidden="1">
      <c r="A57" s="17">
        <v>8110</v>
      </c>
      <c r="B57" s="14" t="s">
        <v>128</v>
      </c>
      <c r="C57" s="92"/>
      <c r="D57" s="92"/>
      <c r="E57" s="105"/>
      <c r="F57" s="110"/>
    </row>
    <row r="58" spans="1:7" hidden="1">
      <c r="A58" s="29" t="s">
        <v>333</v>
      </c>
      <c r="B58" s="14" t="s">
        <v>130</v>
      </c>
      <c r="C58" s="92"/>
      <c r="D58" s="92"/>
      <c r="E58" s="105"/>
      <c r="F58" s="110"/>
    </row>
    <row r="59" spans="1:7" ht="18" customHeight="1">
      <c r="A59" s="17">
        <v>8340</v>
      </c>
      <c r="B59" s="14" t="s">
        <v>191</v>
      </c>
      <c r="C59" s="92">
        <v>1000000</v>
      </c>
      <c r="D59" s="92">
        <v>250000</v>
      </c>
      <c r="E59" s="105">
        <v>0</v>
      </c>
      <c r="F59" s="110">
        <v>0</v>
      </c>
    </row>
    <row r="60" spans="1:7" ht="14.25" hidden="1">
      <c r="A60" s="98">
        <v>9000</v>
      </c>
      <c r="B60" s="99" t="s">
        <v>312</v>
      </c>
      <c r="C60" s="100">
        <f>SUM(C61:C62)</f>
        <v>0</v>
      </c>
      <c r="D60" s="100">
        <f>SUM(D61:D62)</f>
        <v>0</v>
      </c>
      <c r="E60" s="105"/>
      <c r="F60" s="110"/>
    </row>
    <row r="61" spans="1:7" hidden="1">
      <c r="A61" s="17">
        <v>9770</v>
      </c>
      <c r="B61" s="14" t="s">
        <v>74</v>
      </c>
      <c r="C61" s="92"/>
      <c r="D61" s="92"/>
      <c r="E61" s="105"/>
      <c r="F61" s="110"/>
    </row>
    <row r="62" spans="1:7" ht="38.25" hidden="1">
      <c r="A62" s="17">
        <v>9800</v>
      </c>
      <c r="B62" s="14" t="s">
        <v>131</v>
      </c>
      <c r="C62" s="92"/>
      <c r="D62" s="92"/>
      <c r="E62" s="105"/>
      <c r="F62" s="110"/>
    </row>
    <row r="63" spans="1:7" ht="15" thickBot="1">
      <c r="A63" s="122" t="s">
        <v>77</v>
      </c>
      <c r="B63" s="117" t="s">
        <v>79</v>
      </c>
      <c r="C63" s="118">
        <f>C13+C16+C34+C38+C42+C46+C48+C51+C56+C60</f>
        <v>58187645</v>
      </c>
      <c r="D63" s="118">
        <f>D13+D16+D34+D38+D42+D46+D48+D51+D56+D60</f>
        <v>20966271.25</v>
      </c>
      <c r="E63" s="118">
        <f>E13+E16+E34+E38+E42+E46+E48+E51+E56+E60</f>
        <v>16786284.030000001</v>
      </c>
      <c r="F63" s="118">
        <f>E63/D63*100</f>
        <v>80.063277966033183</v>
      </c>
    </row>
    <row r="66" spans="1:6" s="134" customFormat="1" ht="15.75">
      <c r="A66" s="147" t="s">
        <v>337</v>
      </c>
      <c r="B66" s="148"/>
      <c r="C66" s="149"/>
      <c r="D66" s="149" t="s">
        <v>338</v>
      </c>
      <c r="E66" s="6"/>
      <c r="F66" s="6"/>
    </row>
    <row r="67" spans="1:6" ht="14.25">
      <c r="A67" s="25"/>
      <c r="B67" s="24"/>
      <c r="C67" s="3"/>
      <c r="D67" s="151"/>
      <c r="E67" s="151"/>
      <c r="F67" s="151"/>
    </row>
  </sheetData>
  <mergeCells count="4">
    <mergeCell ref="A6:F6"/>
    <mergeCell ref="A7:F7"/>
    <mergeCell ref="A8:F8"/>
    <mergeCell ref="D67:F67"/>
  </mergeCells>
  <pageMargins left="0.70866141732283472" right="0.70866141732283472" top="0.74803149606299213" bottom="0.74803149606299213" header="0.31496062992125984" footer="0.31496062992125984"/>
  <pageSetup paperSize="9" scale="79" fitToWidth="0" orientation="portrait" r:id="rId1"/>
  <rowBreaks count="1" manualBreakCount="1">
    <brk id="41" max="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5</vt:i4>
      </vt:variant>
      <vt:variant>
        <vt:lpstr>Іменовані діапазони</vt:lpstr>
      </vt:variant>
      <vt:variant>
        <vt:i4>6</vt:i4>
      </vt:variant>
    </vt:vector>
  </HeadingPairs>
  <TitlesOfParts>
    <vt:vector size="11" baseType="lpstr">
      <vt:lpstr>Додаток 1</vt:lpstr>
      <vt:lpstr>Додаток 2</vt:lpstr>
      <vt:lpstr>Додаток 3</vt:lpstr>
      <vt:lpstr>Додаток 4</vt:lpstr>
      <vt:lpstr>Додаток 5</vt:lpstr>
      <vt:lpstr>'Додаток 1'!Заголовки_для_друку</vt:lpstr>
      <vt:lpstr>'Додаток 1'!Область_друку</vt:lpstr>
      <vt:lpstr>'Додаток 2'!Область_друку</vt:lpstr>
      <vt:lpstr>'Додаток 3'!Область_друку</vt:lpstr>
      <vt:lpstr>'Додаток 4'!Область_друку</vt:lpstr>
      <vt:lpstr>'Додаток 5'!Область_друку</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HP PROKOPCHUK</cp:lastModifiedBy>
  <cp:lastPrinted>2026-05-07T06:47:55Z</cp:lastPrinted>
  <dcterms:created xsi:type="dcterms:W3CDTF">2023-07-12T08:16:06Z</dcterms:created>
  <dcterms:modified xsi:type="dcterms:W3CDTF">2026-05-07T07:11:36Z</dcterms:modified>
</cp:coreProperties>
</file>