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Мої документи\Рішення\2026 рік\06.05\"/>
    </mc:Choice>
  </mc:AlternateContent>
  <xr:revisionPtr revIDLastSave="0" documentId="13_ncr:1_{82BF49EA-AFA4-4473-9AFE-9CBE6208013C}"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 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8" l="1"/>
  <c r="H50" i="18"/>
  <c r="F96" i="2"/>
  <c r="E96" i="2"/>
  <c r="P96" i="2" s="1"/>
  <c r="I76" i="18"/>
  <c r="F86" i="2"/>
  <c r="F50" i="2"/>
  <c r="E17" i="17"/>
  <c r="I74" i="18"/>
  <c r="I73" i="18"/>
  <c r="H80" i="18"/>
  <c r="F84" i="2"/>
  <c r="E88" i="2"/>
  <c r="P88" i="2" s="1"/>
  <c r="E84" i="2"/>
  <c r="I31" i="18" l="1"/>
  <c r="I28" i="18"/>
  <c r="J98" i="4"/>
  <c r="I98" i="4"/>
  <c r="H98" i="4"/>
  <c r="H33" i="4"/>
  <c r="I94" i="4" l="1"/>
  <c r="F56" i="2"/>
  <c r="O80" i="2"/>
  <c r="O16" i="2"/>
  <c r="F91" i="2"/>
  <c r="F90" i="2"/>
  <c r="E92" i="2"/>
  <c r="P92" i="2" s="1"/>
  <c r="O74" i="2"/>
  <c r="F55" i="2"/>
  <c r="F31" i="2"/>
  <c r="F30" i="2"/>
  <c r="F26" i="2"/>
  <c r="P27" i="2" l="1"/>
  <c r="E70" i="20" l="1"/>
  <c r="E29" i="20"/>
  <c r="B28" i="20"/>
  <c r="B22" i="20"/>
  <c r="E113" i="17"/>
  <c r="F105" i="2"/>
  <c r="F104" i="2" s="1"/>
  <c r="G105" i="2"/>
  <c r="G104" i="2" s="1"/>
  <c r="H105" i="2"/>
  <c r="H104" i="2" s="1"/>
  <c r="I105" i="2"/>
  <c r="I104" i="2" s="1"/>
  <c r="L105" i="2"/>
  <c r="L104" i="2" s="1"/>
  <c r="M105" i="2"/>
  <c r="M104" i="2" s="1"/>
  <c r="N105" i="2"/>
  <c r="N104" i="2" s="1"/>
  <c r="O105" i="2"/>
  <c r="O104" i="2" s="1"/>
  <c r="E106" i="2"/>
  <c r="K106" i="2"/>
  <c r="K105" i="2" s="1"/>
  <c r="K104" i="2" s="1"/>
  <c r="E107" i="2"/>
  <c r="E108" i="2"/>
  <c r="P108" i="2" s="1"/>
  <c r="H65" i="4"/>
  <c r="H38" i="4"/>
  <c r="I87" i="4"/>
  <c r="J87" i="4" s="1"/>
  <c r="H87" i="4"/>
  <c r="J65" i="4"/>
  <c r="I65" i="4"/>
  <c r="K65" i="4"/>
  <c r="J38" i="4"/>
  <c r="I38" i="4"/>
  <c r="J70" i="4"/>
  <c r="I70" i="4"/>
  <c r="H83" i="4"/>
  <c r="E105" i="2" l="1"/>
  <c r="E104" i="2" s="1"/>
  <c r="P107" i="2"/>
  <c r="J106" i="2"/>
  <c r="H89" i="18"/>
  <c r="H88" i="18" s="1"/>
  <c r="H41" i="18"/>
  <c r="L65" i="2"/>
  <c r="E49" i="2"/>
  <c r="K88" i="18"/>
  <c r="J88" i="18"/>
  <c r="E88" i="18"/>
  <c r="H87" i="18"/>
  <c r="K86" i="18"/>
  <c r="K72" i="2"/>
  <c r="O65" i="2"/>
  <c r="K66" i="2"/>
  <c r="J66" i="2" s="1"/>
  <c r="E66" i="2"/>
  <c r="E32" i="2"/>
  <c r="E33" i="2"/>
  <c r="K103" i="2"/>
  <c r="J103" i="2" s="1"/>
  <c r="P103" i="2" s="1"/>
  <c r="J105" i="2" l="1"/>
  <c r="J104" i="2" s="1"/>
  <c r="P106" i="2"/>
  <c r="P105" i="2" s="1"/>
  <c r="P104" i="2" s="1"/>
  <c r="P66" i="2"/>
  <c r="E68" i="2"/>
  <c r="D106" i="17"/>
  <c r="K38" i="4"/>
  <c r="K98" i="4" s="1"/>
  <c r="H20" i="4" l="1"/>
  <c r="J36" i="18"/>
  <c r="H36" i="18" s="1"/>
  <c r="J28" i="4"/>
  <c r="E28" i="19" l="1"/>
  <c r="E27" i="19"/>
  <c r="E72" i="20"/>
  <c r="E61" i="20"/>
  <c r="E46" i="2" l="1"/>
  <c r="E55" i="2"/>
  <c r="E51" i="2"/>
  <c r="H16" i="2" l="1"/>
  <c r="G16" i="2"/>
  <c r="K38" i="2" l="1"/>
  <c r="J38" i="2" s="1"/>
  <c r="P24" i="2"/>
  <c r="K28" i="4" l="1"/>
  <c r="E47" i="20" l="1"/>
  <c r="B47" i="20"/>
  <c r="A47" i="20"/>
  <c r="J25" i="4"/>
  <c r="I25" i="4"/>
  <c r="H25" i="4"/>
  <c r="G4" i="4"/>
  <c r="G3" i="4"/>
  <c r="G2" i="4"/>
  <c r="J102" i="4"/>
  <c r="I102" i="4"/>
  <c r="I92" i="4"/>
  <c r="H92" i="4"/>
  <c r="J83" i="4"/>
  <c r="I83" i="4"/>
  <c r="J34" i="4"/>
  <c r="J37" i="4" s="1"/>
  <c r="I34" i="4"/>
  <c r="I37" i="4" s="1"/>
  <c r="H34" i="4"/>
  <c r="H37" i="4" s="1"/>
  <c r="I28" i="4"/>
  <c r="H28" i="4"/>
  <c r="N20" i="4"/>
  <c r="M20" i="4"/>
  <c r="L20" i="4"/>
  <c r="K20" i="4"/>
  <c r="K33" i="4" s="1"/>
  <c r="K103" i="4" s="1"/>
  <c r="J20" i="4"/>
  <c r="I20" i="4"/>
  <c r="J17" i="4"/>
  <c r="I17" i="4"/>
  <c r="H17" i="4"/>
  <c r="J33" i="4" l="1"/>
  <c r="I33" i="4"/>
  <c r="H103" i="4"/>
  <c r="J92" i="4"/>
  <c r="J103" i="4" l="1"/>
  <c r="I103" i="4"/>
  <c r="D108" i="17"/>
  <c r="B19" i="20"/>
  <c r="G57" i="2"/>
  <c r="F57" i="2"/>
  <c r="E93" i="2" l="1"/>
  <c r="H37" i="18" l="1"/>
  <c r="J39" i="2"/>
  <c r="P39" i="2" s="1"/>
  <c r="O102" i="2" l="1"/>
  <c r="N102" i="2"/>
  <c r="N101" i="2" s="1"/>
  <c r="M102" i="2"/>
  <c r="M101" i="2" s="1"/>
  <c r="L102" i="2"/>
  <c r="L101" i="2" s="1"/>
  <c r="I102" i="2"/>
  <c r="H102" i="2"/>
  <c r="H101" i="2" s="1"/>
  <c r="G102" i="2"/>
  <c r="G101" i="2" s="1"/>
  <c r="F102" i="2"/>
  <c r="F101" i="2" s="1"/>
  <c r="J102" i="2"/>
  <c r="J101" i="2" s="1"/>
  <c r="O101" i="2"/>
  <c r="I101" i="2" l="1"/>
  <c r="K102" i="2"/>
  <c r="K101" i="2" s="1"/>
  <c r="E102" i="2"/>
  <c r="P102" i="2" s="1"/>
  <c r="E101" i="2" l="1"/>
  <c r="P101" i="2" s="1"/>
  <c r="H60" i="18"/>
  <c r="F77" i="2" l="1"/>
  <c r="E79" i="2" l="1"/>
  <c r="E83" i="2"/>
  <c r="P83" i="2" s="1"/>
  <c r="P93" i="2"/>
  <c r="E87" i="2"/>
  <c r="P87" i="2" s="1"/>
  <c r="K89" i="2"/>
  <c r="J89" i="2" s="1"/>
  <c r="E89" i="2"/>
  <c r="P79" i="2" l="1"/>
  <c r="P89" i="2"/>
  <c r="K44" i="2"/>
  <c r="J44" i="2" s="1"/>
  <c r="B18" i="20" l="1"/>
  <c r="A18" i="20"/>
  <c r="E102" i="17"/>
  <c r="D103" i="17"/>
  <c r="E18" i="20" s="1"/>
  <c r="E98" i="20" l="1"/>
  <c r="B20" i="20"/>
  <c r="A20" i="20"/>
  <c r="E67" i="2"/>
  <c r="J31" i="18" l="1"/>
  <c r="K46" i="2" l="1"/>
  <c r="J46" i="2" s="1"/>
  <c r="K46" i="18" s="1"/>
  <c r="J46" i="18" s="1"/>
  <c r="P38" i="2" l="1"/>
  <c r="F102" i="17"/>
  <c r="G102" i="17"/>
  <c r="D109" i="17"/>
  <c r="J70" i="18" l="1"/>
  <c r="H70" i="18" s="1"/>
  <c r="J55" i="18"/>
  <c r="H55" i="18" s="1"/>
  <c r="H26" i="18"/>
  <c r="K78" i="2" l="1"/>
  <c r="J78" i="2" s="1"/>
  <c r="E78" i="2"/>
  <c r="E56" i="2"/>
  <c r="K90" i="2"/>
  <c r="K59" i="2"/>
  <c r="J59" i="2" s="1"/>
  <c r="K25" i="2"/>
  <c r="J25" i="2" s="1"/>
  <c r="K77" i="2" l="1"/>
  <c r="K33" i="2"/>
  <c r="J33" i="2" l="1"/>
  <c r="E64" i="17"/>
  <c r="D66" i="17"/>
  <c r="G28" i="19"/>
  <c r="G27" i="19"/>
  <c r="J81" i="18" l="1"/>
  <c r="F29" i="2" l="1"/>
  <c r="F16" i="2" s="1"/>
  <c r="P73" i="2"/>
  <c r="K76" i="2"/>
  <c r="J76" i="2" s="1"/>
  <c r="K75" i="2"/>
  <c r="J75" i="2" s="1"/>
  <c r="K74" i="2"/>
  <c r="K56" i="2"/>
  <c r="J56" i="2" s="1"/>
  <c r="B27" i="20"/>
  <c r="A27" i="20"/>
  <c r="J74" i="2" l="1"/>
  <c r="P74" i="2" s="1"/>
  <c r="P76" i="2"/>
  <c r="P75" i="2"/>
  <c r="K35" i="2"/>
  <c r="J35" i="2" s="1"/>
  <c r="E95" i="2"/>
  <c r="P95" i="2" s="1"/>
  <c r="P35" i="2" l="1"/>
  <c r="E34" i="2"/>
  <c r="F29" i="19"/>
  <c r="E29" i="19"/>
  <c r="I32" i="18" l="1"/>
  <c r="H32" i="18" s="1"/>
  <c r="E46" i="20"/>
  <c r="E88" i="20" l="1"/>
  <c r="E87" i="20" s="1"/>
  <c r="E109" i="20" s="1"/>
  <c r="K86" i="2" l="1"/>
  <c r="J86" i="2" s="1"/>
  <c r="J68" i="18"/>
  <c r="H68" i="18" s="1"/>
  <c r="J67" i="18"/>
  <c r="H67" i="18" s="1"/>
  <c r="H43" i="18"/>
  <c r="K77" i="18" l="1"/>
  <c r="J77" i="18" s="1"/>
  <c r="H77" i="18" s="1"/>
  <c r="P68" i="2"/>
  <c r="L77" i="2"/>
  <c r="J72" i="2"/>
  <c r="P72" i="2" s="1"/>
  <c r="O71" i="2"/>
  <c r="O53" i="2" s="1"/>
  <c r="N71" i="2"/>
  <c r="N53" i="2" s="1"/>
  <c r="M71" i="2"/>
  <c r="M53" i="2" s="1"/>
  <c r="L71" i="2"/>
  <c r="K71" i="2"/>
  <c r="J77" i="2"/>
  <c r="E77" i="2"/>
  <c r="L53" i="2" l="1"/>
  <c r="P78" i="2"/>
  <c r="J71" i="2"/>
  <c r="P71" i="2" l="1"/>
  <c r="E97" i="2"/>
  <c r="E98" i="2"/>
  <c r="P98" i="2" s="1"/>
  <c r="J99" i="2"/>
  <c r="E100" i="2"/>
  <c r="P100" i="2" s="1"/>
  <c r="K84" i="2"/>
  <c r="E85" i="2"/>
  <c r="P85" i="2" s="1"/>
  <c r="E86" i="2"/>
  <c r="E90" i="2"/>
  <c r="J90" i="2"/>
  <c r="E91" i="2"/>
  <c r="P91" i="2" s="1"/>
  <c r="E94" i="2"/>
  <c r="P94" i="2" l="1"/>
  <c r="J84" i="2"/>
  <c r="P84" i="2" s="1"/>
  <c r="P86" i="2"/>
  <c r="P90" i="2"/>
  <c r="P99" i="2"/>
  <c r="P97" i="2"/>
  <c r="H56" i="18"/>
  <c r="J81" i="2" l="1"/>
  <c r="E82" i="2"/>
  <c r="P82" i="2" s="1"/>
  <c r="E81" i="2" l="1"/>
  <c r="E64" i="2"/>
  <c r="E63" i="2"/>
  <c r="E60" i="2"/>
  <c r="E59" i="2"/>
  <c r="E58" i="2"/>
  <c r="E22" i="2"/>
  <c r="E17" i="2"/>
  <c r="G62" i="2" l="1"/>
  <c r="G53" i="2" s="1"/>
  <c r="F62" i="2"/>
  <c r="F53" i="2" s="1"/>
  <c r="E62" i="2" l="1"/>
  <c r="H62" i="2"/>
  <c r="H53" i="2" s="1"/>
  <c r="H84" i="18" l="1"/>
  <c r="J21" i="18" l="1"/>
  <c r="H21" i="18" s="1"/>
  <c r="E40" i="20" l="1"/>
  <c r="G96" i="17"/>
  <c r="G95" i="17" s="1"/>
  <c r="F96" i="17"/>
  <c r="F95" i="17" s="1"/>
  <c r="D98" i="17"/>
  <c r="N16" i="2" l="1"/>
  <c r="M16" i="2"/>
  <c r="L16" i="2"/>
  <c r="I16" i="2"/>
  <c r="K80" i="2"/>
  <c r="J60" i="2"/>
  <c r="P81" i="2"/>
  <c r="J80" i="2" l="1"/>
  <c r="E45" i="2"/>
  <c r="I45" i="18" s="1"/>
  <c r="K37" i="2"/>
  <c r="J37" i="2" s="1"/>
  <c r="E31" i="2"/>
  <c r="E26" i="2"/>
  <c r="E19" i="2"/>
  <c r="H72" i="18" l="1"/>
  <c r="P80" i="2"/>
  <c r="P19" i="2"/>
  <c r="I18" i="18"/>
  <c r="H18" i="18" s="1"/>
  <c r="E91" i="17"/>
  <c r="E90" i="17" s="1"/>
  <c r="E96" i="17"/>
  <c r="E76" i="17"/>
  <c r="D76" i="17" s="1"/>
  <c r="G29" i="19" l="1"/>
  <c r="J54" i="18" l="1"/>
  <c r="E57" i="2" l="1"/>
  <c r="E42" i="2"/>
  <c r="E28" i="2"/>
  <c r="E23" i="2"/>
  <c r="F113" i="17"/>
  <c r="F101" i="17" s="1"/>
  <c r="D118" i="17"/>
  <c r="E44" i="2" l="1"/>
  <c r="F94" i="17" l="1"/>
  <c r="D94" i="17" s="1"/>
  <c r="G90" i="17"/>
  <c r="F90" i="17" l="1"/>
  <c r="H66" i="18"/>
  <c r="H65" i="18"/>
  <c r="H64" i="18"/>
  <c r="H63" i="18"/>
  <c r="D104" i="17"/>
  <c r="B26" i="20"/>
  <c r="A26" i="20"/>
  <c r="E43" i="2" l="1"/>
  <c r="P23" i="2"/>
  <c r="B21" i="20"/>
  <c r="A21" i="20"/>
  <c r="D97" i="17" l="1"/>
  <c r="D96" i="17" s="1"/>
  <c r="H51" i="18"/>
  <c r="F28" i="19"/>
  <c r="F27" i="19"/>
  <c r="E30" i="2" l="1"/>
  <c r="D116" i="17"/>
  <c r="I46" i="18"/>
  <c r="B25" i="20"/>
  <c r="A25" i="20"/>
  <c r="D115" i="17"/>
  <c r="N52" i="2"/>
  <c r="M52" i="2"/>
  <c r="E40" i="2"/>
  <c r="E36" i="2"/>
  <c r="I34" i="18" s="1"/>
  <c r="H30" i="18"/>
  <c r="G113" i="17"/>
  <c r="D93" i="17"/>
  <c r="E16" i="17"/>
  <c r="D16" i="17" s="1"/>
  <c r="D21" i="17"/>
  <c r="P60"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2" i="2"/>
  <c r="P43" i="2"/>
  <c r="P44" i="2"/>
  <c r="D2" i="19"/>
  <c r="P64" i="2"/>
  <c r="L52" i="2"/>
  <c r="E37" i="17"/>
  <c r="D37" i="17" s="1"/>
  <c r="D39" i="17"/>
  <c r="H42" i="18"/>
  <c r="H44" i="18"/>
  <c r="H57" i="18"/>
  <c r="H52" i="18"/>
  <c r="H54" i="18"/>
  <c r="K41" i="2"/>
  <c r="J41" i="2" s="1"/>
  <c r="E33" i="17"/>
  <c r="E62" i="17"/>
  <c r="D69" i="17"/>
  <c r="D65" i="17"/>
  <c r="D63" i="17"/>
  <c r="D50" i="17"/>
  <c r="D112" i="17"/>
  <c r="D110" i="17" s="1"/>
  <c r="E110" i="17" s="1"/>
  <c r="D120" i="17"/>
  <c r="E27" i="20" s="1"/>
  <c r="J53" i="18"/>
  <c r="J50" i="18"/>
  <c r="D38" i="17"/>
  <c r="K22" i="2"/>
  <c r="K4" i="2"/>
  <c r="D3" i="19"/>
  <c r="D4" i="19"/>
  <c r="N15" i="2"/>
  <c r="M15" i="2"/>
  <c r="L15" i="2"/>
  <c r="I15" i="2"/>
  <c r="H15" i="2"/>
  <c r="G15" i="2"/>
  <c r="P45" i="2"/>
  <c r="P57" i="2"/>
  <c r="K2" i="2"/>
  <c r="H4" i="18"/>
  <c r="H2" i="18"/>
  <c r="I38" i="18"/>
  <c r="I75" i="18"/>
  <c r="H75" i="18" s="1"/>
  <c r="K48" i="2"/>
  <c r="J48" i="2" s="1"/>
  <c r="P48" i="2" s="1"/>
  <c r="F100" i="17"/>
  <c r="E48" i="20"/>
  <c r="E53" i="20" s="1"/>
  <c r="J62" i="18"/>
  <c r="H62" i="18" s="1"/>
  <c r="I85" i="18"/>
  <c r="H85" i="18" s="1"/>
  <c r="H81" i="18"/>
  <c r="H25" i="18"/>
  <c r="F87" i="17"/>
  <c r="F86" i="17" s="1"/>
  <c r="E21"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31" i="2"/>
  <c r="P77" i="2"/>
  <c r="D21" i="19"/>
  <c r="E30" i="18"/>
  <c r="E61" i="2"/>
  <c r="E53" i="2" s="1"/>
  <c r="I40" i="18"/>
  <c r="H40" i="18" s="1"/>
  <c r="C72" i="20"/>
  <c r="C98" i="20" s="1"/>
  <c r="I62" i="2"/>
  <c r="I53" i="2" s="1"/>
  <c r="I83" i="18"/>
  <c r="H83" i="18" s="1"/>
  <c r="E21" i="2"/>
  <c r="P21" i="2" s="1"/>
  <c r="J35" i="18"/>
  <c r="H35" i="18" s="1"/>
  <c r="E19" i="18"/>
  <c r="J47" i="2"/>
  <c r="H27" i="18"/>
  <c r="J49" i="2"/>
  <c r="P49" i="2" s="1"/>
  <c r="P26" i="2"/>
  <c r="H24" i="18"/>
  <c r="E20" i="2"/>
  <c r="I19" i="18" s="1"/>
  <c r="H19" i="18" s="1"/>
  <c r="H3" i="18"/>
  <c r="K3" i="2"/>
  <c r="E18" i="2"/>
  <c r="E67" i="20"/>
  <c r="E60" i="20" s="1"/>
  <c r="D17" i="17"/>
  <c r="D88" i="17"/>
  <c r="E25" i="2"/>
  <c r="D20" i="19"/>
  <c r="P28" i="2"/>
  <c r="J16" i="18"/>
  <c r="H79" i="18"/>
  <c r="D119" i="17"/>
  <c r="E26" i="20" s="1"/>
  <c r="E23" i="20" s="1"/>
  <c r="D29" i="19"/>
  <c r="D22" i="19"/>
  <c r="D91" i="17"/>
  <c r="E17" i="20" l="1"/>
  <c r="E16" i="20" s="1"/>
  <c r="D102" i="17"/>
  <c r="D25" i="17"/>
  <c r="H29" i="18"/>
  <c r="P46" i="2"/>
  <c r="G101" i="17"/>
  <c r="G100" i="17" s="1"/>
  <c r="P36" i="2"/>
  <c r="K51" i="2"/>
  <c r="J51" i="2" s="1"/>
  <c r="J48" i="18" s="1"/>
  <c r="P41" i="2"/>
  <c r="K39" i="18"/>
  <c r="P30" i="2"/>
  <c r="E29" i="2"/>
  <c r="P29" i="2" s="1"/>
  <c r="H22" i="18"/>
  <c r="H23" i="18"/>
  <c r="K55" i="2"/>
  <c r="H16" i="18"/>
  <c r="J47" i="18"/>
  <c r="H47" i="18" s="1"/>
  <c r="H73" i="18"/>
  <c r="P18" i="2"/>
  <c r="J22" i="2"/>
  <c r="H82" i="18"/>
  <c r="H52" i="2"/>
  <c r="H109" i="2" s="1"/>
  <c r="P54" i="2"/>
  <c r="P61" i="2"/>
  <c r="H59" i="18"/>
  <c r="G52" i="2"/>
  <c r="G109" i="2" s="1"/>
  <c r="H69" i="18"/>
  <c r="F52" i="2"/>
  <c r="D86" i="17"/>
  <c r="E89" i="17"/>
  <c r="D89" i="17" s="1"/>
  <c r="D90" i="17"/>
  <c r="I52" i="2"/>
  <c r="I109" i="2" s="1"/>
  <c r="D26" i="19"/>
  <c r="D25" i="19" s="1"/>
  <c r="D30" i="19" s="1"/>
  <c r="D54" i="17"/>
  <c r="D87" i="17"/>
  <c r="D33" i="17"/>
  <c r="I48" i="18"/>
  <c r="D19" i="19"/>
  <c r="D18" i="19" s="1"/>
  <c r="D23" i="19" s="1"/>
  <c r="D82" i="17"/>
  <c r="E71" i="17"/>
  <c r="D71" i="17" s="1"/>
  <c r="D59" i="17"/>
  <c r="D95" i="17"/>
  <c r="E15" i="17"/>
  <c r="D15" i="17" s="1"/>
  <c r="H76" i="18"/>
  <c r="D41" i="17"/>
  <c r="E24" i="17"/>
  <c r="D24" i="17" s="1"/>
  <c r="E32" i="17"/>
  <c r="D32" i="17" s="1"/>
  <c r="E40" i="17"/>
  <c r="D40" i="17" s="1"/>
  <c r="D72" i="17"/>
  <c r="D81" i="17"/>
  <c r="F61" i="17"/>
  <c r="G99" i="17"/>
  <c r="F14" i="17"/>
  <c r="D58" i="17"/>
  <c r="D62" i="17"/>
  <c r="D64" i="17"/>
  <c r="P59" i="2"/>
  <c r="P25" i="2"/>
  <c r="P58" i="2"/>
  <c r="P37" i="2"/>
  <c r="H34" i="18"/>
  <c r="H28" i="18"/>
  <c r="P20" i="2"/>
  <c r="H20" i="18"/>
  <c r="H38" i="18"/>
  <c r="P32" i="2"/>
  <c r="K35" i="18"/>
  <c r="P40" i="2"/>
  <c r="H46" i="18"/>
  <c r="H53" i="18"/>
  <c r="P62" i="2"/>
  <c r="P63" i="2"/>
  <c r="K62" i="18"/>
  <c r="M109" i="2"/>
  <c r="L109" i="2"/>
  <c r="N109" i="2"/>
  <c r="H45" i="18"/>
  <c r="P47" i="2"/>
  <c r="H31" i="18"/>
  <c r="P33" i="2"/>
  <c r="J65" i="2" l="1"/>
  <c r="K65" i="2"/>
  <c r="K53" i="2" s="1"/>
  <c r="P67" i="2"/>
  <c r="P65" i="2" s="1"/>
  <c r="J61" i="18"/>
  <c r="H61" i="18" s="1"/>
  <c r="O52" i="2"/>
  <c r="H58" i="18"/>
  <c r="I15" i="18"/>
  <c r="J39" i="18"/>
  <c r="K15" i="18"/>
  <c r="K90" i="18" s="1"/>
  <c r="K50" i="2"/>
  <c r="K16" i="2" s="1"/>
  <c r="G121" i="17"/>
  <c r="E52" i="20"/>
  <c r="E51" i="20" s="1"/>
  <c r="H48" i="18"/>
  <c r="E108" i="20"/>
  <c r="E107" i="20" s="1"/>
  <c r="J55" i="2"/>
  <c r="J53" i="2" s="1"/>
  <c r="P22" i="2"/>
  <c r="D117" i="17"/>
  <c r="E101" i="17"/>
  <c r="E100" i="17" s="1"/>
  <c r="D100" i="17" s="1"/>
  <c r="H17" i="18"/>
  <c r="P17" i="2"/>
  <c r="F99" i="17"/>
  <c r="F121" i="17" s="1"/>
  <c r="E61" i="17"/>
  <c r="D61" i="17" s="1"/>
  <c r="P51" i="2"/>
  <c r="E14" i="17"/>
  <c r="E52" i="2"/>
  <c r="J50" i="2" l="1"/>
  <c r="J16" i="2" s="1"/>
  <c r="H39" i="18"/>
  <c r="F15" i="2"/>
  <c r="F109" i="2" s="1"/>
  <c r="E50" i="2"/>
  <c r="E16" i="2" s="1"/>
  <c r="P55" i="2"/>
  <c r="D113" i="17"/>
  <c r="D101" i="17"/>
  <c r="E99" i="17"/>
  <c r="E121" i="17" s="1"/>
  <c r="D14" i="17"/>
  <c r="D99" i="17" s="1"/>
  <c r="D121" i="17" s="1"/>
  <c r="P50" i="2" l="1"/>
  <c r="E15" i="2"/>
  <c r="E109" i="2" s="1"/>
  <c r="O15" i="2"/>
  <c r="O109" i="2" s="1"/>
  <c r="P56" i="2"/>
  <c r="P53" i="2" s="1"/>
  <c r="K52" i="2"/>
  <c r="K15" i="2" l="1"/>
  <c r="K109" i="2" s="1"/>
  <c r="K49" i="18"/>
  <c r="P34" i="2" l="1"/>
  <c r="P16" i="2" s="1"/>
  <c r="J15" i="2"/>
  <c r="J52" i="2"/>
  <c r="J49" i="18"/>
  <c r="J109" i="2" l="1"/>
  <c r="P15" i="2"/>
  <c r="J33" i="18"/>
  <c r="J15" i="18" s="1"/>
  <c r="P52" i="2"/>
  <c r="H74" i="18"/>
  <c r="P109" i="2" l="1"/>
  <c r="P113" i="2" s="1"/>
  <c r="H33" i="18"/>
  <c r="H15" i="18" s="1"/>
  <c r="I49" i="18"/>
  <c r="I90" i="18" s="1"/>
  <c r="J90" i="18"/>
  <c r="H90" i="18" l="1"/>
</calcChain>
</file>

<file path=xl/sharedStrings.xml><?xml version="1.0" encoding="utf-8"?>
<sst xmlns="http://schemas.openxmlformats.org/spreadsheetml/2006/main" count="1171" uniqueCount="657">
  <si>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</si>
  <si>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</si>
  <si>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</si>
  <si>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</si>
  <si>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</si>
  <si>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</si>
  <si>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</si>
  <si>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</si>
  <si>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</si>
  <si>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</si>
  <si>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</si>
  <si>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</si>
  <si>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</si>
  <si>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</si>
  <si>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</si>
  <si>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</si>
  <si>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</si>
  <si>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</si>
  <si>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</si>
  <si>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</si>
  <si>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</si>
  <si>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</si>
  <si>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</si>
  <si>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</si>
  <si>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</si>
  <si>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</si>
  <si>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</si>
  <si>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</si>
  <si>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</si>
  <si>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</si>
  <si>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</si>
  <si>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</si>
  <si>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</si>
  <si>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</si>
  <si>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</si>
  <si>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</si>
  <si>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</si>
  <si>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</si>
  <si>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</si>
  <si>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</si>
  <si>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</si>
  <si>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</si>
  <si>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</si>
  <si>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</si>
  <si>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</si>
  <si>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</si>
  <si>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</si>
  <si>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</si>
  <si>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</si>
  <si>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</si>
  <si>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</si>
  <si>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</si>
  <si>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</si>
  <si>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</si>
  <si>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</si>
  <si>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</si>
  <si>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</si>
  <si>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</si>
  <si>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</si>
  <si>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</si>
  <si>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</si>
  <si>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</si>
  <si>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</si>
  <si>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</si>
  <si>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</si>
  <si>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</si>
  <si>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</si>
  <si>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</si>
  <si>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</si>
  <si>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</si>
  <si>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</si>
  <si>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</si>
  <si>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</si>
  <si>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</si>
  <si>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</si>
  <si>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</si>
  <si>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</si>
  <si>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</si>
  <si>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</si>
  <si>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</si>
  <si>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</si>
  <si>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</si>
  <si>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</si>
  <si>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</si>
  <si>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</si>
  <si>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</si>
  <si>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</si>
  <si>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</si>
  <si>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</si>
  <si>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</si>
  <si>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</si>
  <si>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</si>
  <si>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</si>
  <si>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</si>
  <si>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</si>
  <si>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</si>
  <si>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</si>
  <si>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</si>
  <si>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</si>
  <si>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</si>
  <si>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</si>
  <si>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</si>
  <si>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</si>
  <si>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</si>
  <si>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</si>
  <si>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</si>
  <si>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</si>
  <si>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</si>
  <si>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</si>
  <si>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</si>
  <si>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</si>
  <si>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</si>
  <si>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</si>
  <si>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</si>
  <si>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</si>
  <si>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</si>
  <si>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</si>
  <si>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</si>
  <si>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</si>
  <si>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</si>
  <si>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</si>
  <si>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</si>
  <si>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</si>
  <si>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</si>
  <si>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</si>
  <si>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</si>
  <si>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</si>
  <si>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</si>
  <si>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</si>
  <si>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</si>
  <si>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</si>
  <si>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</si>
  <si>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</si>
  <si>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</si>
  <si>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</si>
  <si>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</si>
  <si>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</si>
  <si>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</si>
  <si>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</si>
  <si>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</si>
  <si>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</si>
  <si>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</si>
  <si>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</si>
  <si>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</si>
  <si>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</si>
  <si>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</si>
  <si>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</si>
  <si>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</si>
  <si>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</si>
  <si>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</si>
  <si>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</si>
  <si>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</si>
  <si>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</si>
  <si>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</si>
  <si>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</si>
  <si>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</si>
  <si>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</si>
  <si>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</si>
  <si>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</si>
  <si>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</si>
  <si>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</si>
  <si>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</si>
  <si>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</si>
  <si>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</si>
  <si>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</si>
  <si>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</si>
  <si>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</si>
  <si>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</si>
  <si>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</si>
  <si>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</si>
  <si>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</si>
  <si>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</si>
  <si>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</si>
  <si>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</si>
  <si>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</si>
  <si>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</si>
  <si>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</si>
  <si>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</si>
  <si>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</si>
  <si>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</si>
  <si>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</si>
  <si>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</si>
  <si>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</si>
  <si>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</si>
  <si>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</si>
  <si>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</si>
  <si>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</si>
  <si>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</si>
  <si>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</si>
  <si>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</si>
  <si>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</si>
  <si>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</si>
  <si>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</si>
  <si>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</si>
  <si>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</si>
  <si>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</si>
  <si>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</si>
  <si>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</si>
  <si>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</si>
  <si>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</si>
  <si>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</si>
  <si>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</si>
  <si>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</si>
  <si>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</si>
  <si>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</si>
  <si>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</si>
  <si>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</si>
  <si>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</si>
  <si>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</si>
  <si>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</si>
  <si>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</si>
  <si>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</si>
  <si>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</si>
  <si>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</si>
  <si>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</si>
  <si>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</si>
  <si>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</si>
  <si>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</si>
  <si>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</si>
  <si>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</si>
  <si>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</si>
  <si>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</si>
  <si>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</si>
  <si>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</si>
  <si>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</si>
  <si>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</si>
  <si>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</si>
  <si>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</si>
  <si>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</si>
  <si>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</si>
  <si>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</si>
  <si>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</si>
  <si>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</si>
  <si>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</si>
  <si>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</si>
  <si>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</si>
  <si>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</si>
  <si>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</si>
  <si>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</si>
  <si>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</si>
  <si>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</si>
  <si>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</si>
  <si>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</si>
  <si>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</si>
  <si>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</si>
  <si>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</si>
  <si>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</si>
  <si>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</si>
  <si>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</si>
  <si>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</si>
  <si>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</si>
  <si>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</si>
  <si>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</si>
  <si>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</si>
  <si>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</si>
  <si>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</si>
  <si>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</si>
  <si>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</si>
  <si>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</si>
  <si>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</si>
  <si>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</si>
  <si>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</si>
  <si>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</si>
  <si>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</si>
  <si>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</si>
  <si>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</si>
  <si>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</si>
  <si>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</si>
  <si>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</si>
  <si>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</si>
  <si>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</si>
  <si>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</si>
  <si>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</si>
  <si>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</si>
  <si>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</si>
  <si>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</si>
  <si>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</si>
  <si>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</si>
  <si>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</si>
  <si>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</si>
  <si>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</si>
  <si>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</si>
  <si>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</si>
  <si>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</si>
  <si>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</si>
  <si>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</si>
  <si>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</si>
  <si>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</si>
  <si>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</si>
  <si>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</si>
  <si>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</si>
  <si>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</si>
  <si>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</si>
  <si>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Додаток № 4</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</si>
  <si>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</si>
  <si>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</si>
  <si>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</si>
  <si>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</si>
  <si>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</si>
  <si>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</si>
  <si>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</si>
  <si>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</si>
  <si>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0113112</t>
  </si>
  <si>
    <t>3112</t>
  </si>
  <si>
    <t>Заходи державної політики з питань дітей та їх соціального захисту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</si>
  <si>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</si>
  <si>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</si>
  <si>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</si>
  <si>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</si>
  <si>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</si>
  <si>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</si>
  <si>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</si>
  <si>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</si>
  <si>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</si>
  <si>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</si>
  <si>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</si>
  <si>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</si>
  <si>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</si>
  <si>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</si>
  <si>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</si>
  <si>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</si>
  <si>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</si>
  <si>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</si>
  <si>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</si>
  <si>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</si>
  <si>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</si>
  <si>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</si>
  <si>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</si>
  <si>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</si>
  <si>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</si>
  <si>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</si>
  <si>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</si>
  <si>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</si>
  <si>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</si>
  <si>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</si>
  <si>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</si>
  <si>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</si>
  <si>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</si>
  <si>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</si>
  <si>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</si>
  <si>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</si>
  <si>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</si>
  <si>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</si>
  <si>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</si>
  <si>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</si>
  <si>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</si>
  <si>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</si>
  <si>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</si>
  <si>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</si>
  <si>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</si>
  <si>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</si>
  <si>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</si>
  <si>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</si>
  <si>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</si>
  <si>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</si>
  <si>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</si>
  <si>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</si>
  <si>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</si>
  <si>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</si>
  <si>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</si>
  <si>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</si>
  <si>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</si>
  <si>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</si>
  <si>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</si>
  <si>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</si>
  <si>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</si>
  <si>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</si>
  <si>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</si>
  <si>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</si>
  <si>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</si>
  <si>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</si>
  <si>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</si>
  <si>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</si>
  <si>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</si>
  <si>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</si>
  <si>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</si>
  <si>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</si>
  <si>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</si>
  <si>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</si>
  <si>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</si>
  <si>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</si>
  <si>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</si>
  <si>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</si>
  <si>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</si>
  <si>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</si>
  <si>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</si>
  <si>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</si>
  <si>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</si>
  <si>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</si>
  <si>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</si>
  <si>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</si>
  <si>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</si>
  <si>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</si>
  <si>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</si>
  <si>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</si>
  <si>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</si>
  <si>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</si>
  <si>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</si>
  <si>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</si>
  <si>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</si>
  <si>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</si>
  <si>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</si>
  <si>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</si>
  <si>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</si>
  <si>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</si>
  <si>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</si>
  <si>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 xml:space="preserve">Програма "Здолбунівський спротив на 2025-2027 роки" </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</si>
  <si>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</si>
  <si>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</si>
  <si>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</si>
  <si>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</si>
  <si>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</si>
  <si>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</si>
  <si>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</si>
  <si>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</si>
  <si>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</si>
  <si>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</si>
  <si>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</si>
  <si>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</si>
  <si>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</si>
  <si>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</si>
  <si>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</si>
  <si>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</si>
  <si>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</si>
  <si>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</si>
  <si>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</si>
  <si>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</si>
  <si>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</si>
  <si>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</si>
  <si>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</si>
  <si>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</si>
  <si>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</si>
  <si>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</si>
  <si>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</si>
  <si>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</si>
  <si>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</si>
  <si>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</si>
  <si>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</si>
  <si>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</si>
  <si>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</si>
  <si>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</si>
  <si>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</si>
  <si>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</si>
  <si>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</si>
  <si>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</si>
  <si>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</si>
  <si>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</si>
  <si>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</si>
  <si>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</si>
  <si>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</si>
  <si>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</si>
  <si>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</si>
  <si>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</si>
  <si>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</si>
  <si>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</si>
  <si>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</si>
  <si>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</si>
  <si>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</si>
  <si>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</si>
  <si>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</si>
  <si>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2023-2028</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</si>
  <si>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</si>
  <si>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</si>
  <si>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</si>
  <si>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</si>
  <si>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</si>
  <si>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</si>
  <si>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</si>
  <si>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</si>
  <si>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</si>
  <si>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</si>
  <si>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</si>
  <si>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</si>
  <si>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</si>
  <si>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</si>
  <si>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</si>
  <si>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</si>
  <si>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</si>
  <si>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</si>
  <si>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</si>
  <si>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</si>
  <si>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</si>
  <si>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</si>
  <si>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</si>
  <si>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</si>
  <si>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</si>
  <si>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</si>
  <si>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</si>
  <si>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</si>
  <si>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</si>
  <si>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</si>
  <si>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</si>
  <si>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</si>
  <si>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</si>
  <si>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</si>
  <si>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</si>
  <si>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</si>
  <si>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</si>
  <si>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</si>
  <si>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</si>
  <si>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230925-1C88126E</t>
  </si>
  <si>
    <t>2023-2027</t>
  </si>
  <si>
    <t>Капітальний ремонт з заміною котла котельні за адресою: вул. Заводська, 2Б</t>
  </si>
  <si>
    <t>Здолбунівська міська рада/ відділ з питань комунального господарства, благоустрою та екології</t>
  </si>
  <si>
    <t>х</t>
  </si>
  <si>
    <t>240925-07BBEFE6</t>
  </si>
  <si>
    <t>Реконструкція котельні з встановленням когенераційної установки потужністю 600 кВт за адресою: вул.Шкільна,40.</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</si>
  <si>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</si>
  <si>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</si>
  <si>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</si>
  <si>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</si>
  <si>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</si>
  <si>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</si>
  <si>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</si>
  <si>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</si>
  <si>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</si>
  <si>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</si>
  <si>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</si>
  <si>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</si>
  <si>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Освіта та наука</t>
  </si>
  <si>
    <t>131025-F5DD0B2E</t>
  </si>
  <si>
    <t>Нова українська школа</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</si>
  <si>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</si>
  <si>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</si>
  <si>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</si>
  <si>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</si>
  <si>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280925-FD459DA5</t>
  </si>
  <si>
    <t>Забезпечення засобами навчання та обладнанням в межах впровадження реформи “Нова українська школа"</t>
  </si>
  <si>
    <t>280925-B6C78246</t>
  </si>
  <si>
    <t>Кабінет інформатики Здолбунівського ліцею №5 Здолбунівської міської ради Рівненської області</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</si>
  <si>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</si>
  <si>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</si>
  <si>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220925-340FA53C</t>
  </si>
  <si>
    <t>Технологічне забезпечення навчального процесу НУШ</t>
  </si>
  <si>
    <t>141025-25B888E8</t>
  </si>
  <si>
    <t>НУШ. Придбання мультимедійного обладнання.</t>
  </si>
  <si>
    <t>220925-9F5B84BF</t>
  </si>
  <si>
    <t>Мультимедійне та комп'ютерне обладнання для закладів загальної середньої освіти в межах реформи НУШ</t>
  </si>
  <si>
    <t>260925-6C8F9F46</t>
  </si>
  <si>
    <t>Сучасний освітній простір НУШ для 9 класу Новосілківської гімназії</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</si>
  <si>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</si>
  <si>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</si>
  <si>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</si>
  <si>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</si>
  <si>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250925-4E813B8F</t>
  </si>
  <si>
    <t>Шкільний автобус - шлях до освіти</t>
  </si>
  <si>
    <t>250925-CCCB3AD6</t>
  </si>
  <si>
    <t>Підготовка та реалізація публічних інвестиційних проектів / програм публічних інвестицій за рахунок коштів місцевого бюджету в галузі освіти</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</si>
  <si>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</si>
  <si>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</si>
  <si>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</si>
  <si>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</si>
  <si>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</si>
  <si>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</si>
  <si>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</si>
  <si>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</si>
  <si>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</si>
  <si>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</si>
  <si>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</si>
  <si>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</si>
  <si>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</si>
  <si>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</si>
  <si>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Рівненському районному відділу  (з дислокацією у м.Здолбунів) Управління Служби безпеки України в Рівненській області для зміцнення матеріально-технічного забезпечення</t>
  </si>
  <si>
    <t>Субвенція військовій частині А4447 на придбання матеріальних цінностей</t>
  </si>
  <si>
    <t>Субвенція військовій частині А4977 на придбання безпілотних авіаційних комплексів та антен-підсилювачів сигналу для безпілотних апаратів</t>
  </si>
  <si>
    <t>Субвенція військовій частині А5237 для закупівлі майна електротехнічної служби</t>
  </si>
  <si>
    <t>Субвенція військовій частині А2802 для покращення матеріально-технічного забезпечення</t>
  </si>
  <si>
    <t>Субвенція військовій частині А4548 для закупівлі безпілотних літальних апаратів, безпілотних авіаційних комплексів</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</si>
  <si>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</si>
  <si>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</si>
  <si>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</si>
  <si>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</si>
  <si>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обласному бюджету на організацію відпочинку дітей загиблих, померлих та безвісти зниклих військовослужбовців для  КЗ "Рівненський обласний молодіжний пластовий вишкільний центр"</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</si>
  <si>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</si>
  <si>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ГУНП в Рівненській області відділенню поліції №6 на матеріально-технічне забезпечення</t>
  </si>
  <si>
    <t>Субвенція для ГУНП в Рівненській області на придбання паливно-мастильних матеріалів для поліцейських офіцерів громади</t>
  </si>
  <si>
    <t>1</t>
  </si>
  <si>
    <t>1.2</t>
  </si>
  <si>
    <t>3</t>
  </si>
  <si>
    <t>3.1</t>
  </si>
  <si>
    <t>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</si>
  <si>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Програми 
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</si>
  <si>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Рішення міської ради від 18.02.26. № 3146</t>
  </si>
  <si>
    <t>Рішення міської ради від 18.02.26 № 3146</t>
  </si>
  <si>
    <t>Програми подолання туберкульозу в Здолбунівській міській територіальній громаді на 2026-2027 роки</t>
  </si>
  <si>
    <t>Рішення міської ради від 17.12.25 № 3053</t>
  </si>
  <si>
    <t>Субвенція обласному бюджету на виконання Програми розвитку та підтримки  РОВКП ВКГ "Рівнеоблводоканал" на 2019 - 2026 роки дляоблаштування та утримання побудованих інженерно-технічних і фортифікаційних споруд, захист об"єктів критичної та енергетичної  інфраструктури, забезпечення відновлення пошкоджених об"єктів</t>
  </si>
  <si>
    <t>Інша субвенція на відшкодування вартості наданих послуг для осіб з особливими освітніми потребами з проведення комплексної психолого-педагогічної оцінки розвитку особистості та забезпечення їх системного кваліфікаційного супроводу КУ "Здолбунівського інклюзивно-ресурсного центру Здолбунівської міської ради"</t>
  </si>
  <si>
    <t>Інша субвенція на забезпечення соціальними послугами жителів Здовбицької сільської територіальної громади в  Здолбунівському територіальному центрі соціального обслуговуванння (надання соціальних послуг) Здолбунівської міської ради</t>
  </si>
  <si>
    <t>Субвенція з місцевого бюджету на здійснення переданих видатків у сфері освіти за рахунок коштів освітньої субвенції для оплати праці педагогічних працівників, які викладатимуть предмет "Захист України" в осередку</t>
  </si>
  <si>
    <t>Інша субвенція на оплату праці соціального робітника та соціальних працівників  Здолбунівського територіального центру соціального обслуговуванння (надання соціальних послуг) Здолбунівської міської ради, які обслуговують жителів Мізоцької селищної територіальної  громади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</si>
  <si>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</si>
  <si>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</si>
  <si>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0611180</t>
  </si>
  <si>
    <t>Виконання заходів, спрямованих на забезпечення якісної, сучасної та доступної загальної середньої освіти "Нова українська школа"</t>
  </si>
  <si>
    <t>1600000</t>
  </si>
  <si>
    <t>Розроблення містобудівної документації Здолбунівської міської територіальної громади на 2026-2027 роки</t>
  </si>
  <si>
    <t xml:space="preserve">Рішення міської ради від 18.02.26. № </t>
  </si>
  <si>
    <t>0117700</t>
  </si>
  <si>
    <t>Реалізація програм допомоги і грантів Європейського Союзу, урядів іноземних держав, міжнародних організацій, донорських установ</t>
  </si>
  <si>
    <t xml:space="preserve">Рішення міської ради від 25.03.26 № </t>
  </si>
  <si>
    <t>Програма реалізації проєкту "OLYMPICS4ALL:Active Ageing for Inclusive Communities" в Здолбунівській міській територіальній ггромаді</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</si>
  <si>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</si>
  <si>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Створення освітнього простору у межах реформи “Нова українська школа" у Здолбунівській міській територіальній громаді Рівненської області</t>
  </si>
  <si>
    <t>120326-B5E9376B</t>
  </si>
  <si>
    <t>280925-01D8AD67</t>
  </si>
  <si>
    <t>Придбання автобуса для Здолбунівського ліцею №2 Здолбунівської міської ради Рівненської області</t>
  </si>
  <si>
    <t xml:space="preserve">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t>
  </si>
  <si>
    <t>1.3</t>
  </si>
  <si>
    <t>1.4</t>
  </si>
  <si>
    <t>1.5</t>
  </si>
  <si>
    <t>1.6</t>
  </si>
  <si>
    <t>1.7</t>
  </si>
  <si>
    <t>1.8</t>
  </si>
  <si>
    <t>1.9</t>
  </si>
  <si>
    <t>1.10</t>
  </si>
  <si>
    <t>1.11</t>
  </si>
  <si>
    <t>1.12</t>
  </si>
  <si>
    <t>2.2</t>
  </si>
  <si>
    <t>3.2</t>
  </si>
  <si>
    <t>5</t>
  </si>
  <si>
    <t>5.1</t>
  </si>
  <si>
    <t xml:space="preserve"> </t>
  </si>
  <si>
    <t>Інша субвенція на оплату праці з нарахуваннями соціальних працівників, та на утримання підопічних у відділенні постійного стаціонарного догляду Здолбунівського територіального центру соціального обслуговуванння (надання соціальних послуг) Здолбунівської міської ради</t>
  </si>
  <si>
    <t>Додаток № 3</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</si>
  <si>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</si>
  <si>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</si>
  <si>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Інша субвенція рівненській районні державній адміністрації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2021 - 2027 роки"</t>
  </si>
  <si>
    <t>Житомирський обласний бюджет</t>
  </si>
  <si>
    <t>3250</t>
  </si>
  <si>
    <t>КП Здолбунівводоканал</t>
  </si>
  <si>
    <t>290426-А6192730</t>
  </si>
  <si>
    <t>Інші заходи та заклади у сфері соціального захисту і соціального забезпечення</t>
  </si>
  <si>
    <t>Інші заходи та заклади  у сфері соціального захисту і соціального забезпечення</t>
  </si>
  <si>
    <t>Програма забезпечення безпеки та стійкості критичної інфраструктури на території Здолбунівської міської територіальної громади на  2025 – 2027 роки</t>
  </si>
  <si>
    <t>0613193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</si>
  <si>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</si>
  <si>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1030</t>
  </si>
  <si>
    <t>0130</t>
  </si>
  <si>
    <t xml:space="preserve">Субвенція обласному бюджету для КУ "Новоборівський дитячий будинок інтернат" Житомирської  обласної ради на надання соціальної послуги цілодобового перебування отримувача соціальних послуг </t>
  </si>
  <si>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 (оплата за електроенергію)</t>
  </si>
  <si>
    <t>0615010</t>
  </si>
  <si>
    <t>Проведення спортивної роботи в регіоні</t>
  </si>
  <si>
    <t>Інша субвенція архівному управлінню на  виконання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2021 - 2027 роки"</t>
  </si>
  <si>
    <t>Рішення міської ради від 18.02.26. № 3148</t>
  </si>
  <si>
    <t xml:space="preserve">Програма щодо приведення у готовність до укриття населення захисних споруд цивільного захисту Здолбунівської міської територіальної громади на 2026-2027 роки   </t>
  </si>
  <si>
    <t>Капітальний ремонт харчоблоку в Здолбунівському ліцеї №6 Здолбунівської міської ради за адресою: Рівненська область, м.Здолбунів вул.Шкільна, 40 (коригування)</t>
  </si>
  <si>
    <t>Нове будівництво насосної підкачувальної станції на лінії водопостачання по вул.Залізнична у м.Здолбунів Рівненського району Рівненської області</t>
  </si>
  <si>
    <t xml:space="preserve"> до рішення Здолбунівської міської ради</t>
  </si>
  <si>
    <t>від 06 травня 2026 року № 3295</t>
  </si>
  <si>
    <t>180326-D62834BE</t>
  </si>
  <si>
    <t>Субвенція військовій частині ХХХХХ на придбання БПЛА та комплектуючих до них</t>
  </si>
  <si>
    <t>Субвенція військовій частині ХХХХХ на закупівлю матеріальних засобів для будівництва (ремонту) військових інженерно-технічних та фортифікаційних споруд</t>
  </si>
  <si>
    <t>Субвенція військовій частині ХХХХХ на закупівлю БПЛА</t>
  </si>
  <si>
    <t xml:space="preserve">Субвенція військовій частині ХХХХХ для закупівлі екскаватора -навантажувача </t>
  </si>
  <si>
    <t>Субвенція військовій частині ХХХХ на закупівлю дороговартісних генераторів та зарядних станцій</t>
  </si>
  <si>
    <t>Інша субвенція з місцевого бюджету обласному бюджету Рівненської області на виконання робіт по об"єкту: "Експлуатаційне утримання автомобільних доріг загального користування місцевого значення та штучних споруд на них у Рівненському районі Рівненської області (протяжністю 693,0км)"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</si>
</sst>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 _₴"/>
    <numFmt numFmtId="167" formatCode="#,##0\ _₴"/>
  </numFmts>
  <fonts count="5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s>
  <fills count="10">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rgb="FFFFFF0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top/>
      <bottom style="medium">
        <color indexed="64"/>
      </bottom>
      <diagonal/>
    </border>
  </borders>
  <cellStyleXfs count="2">
    <xf numFmtId="0" fontId="0" fillId="0" borderId="0"/>
    <xf numFmtId="0" fontId="32" fillId="0" borderId="0"/>
  </cellStyleXfs>
  <cellXfs count="910">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0" fontId="4" fillId="0" borderId="1" xfId="0" applyFont="1" applyBorder="1" applyAlignment="1">
      <alignment vertical="center" wrapText="1"/>
    </xf>
    <xf numFmtId="0" fontId="14" fillId="0" borderId="1" xfId="0" applyFont="1" applyBorder="1" applyAlignment="1">
      <alignment vertic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9" fontId="12" fillId="0" borderId="31" xfId="0" applyNumberFormat="1" applyFont="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8" xfId="0" applyFont="1" applyBorder="1" applyAlignment="1">
      <alignment horizontal="center"/>
    </xf>
    <xf numFmtId="0" fontId="23" fillId="0" borderId="66" xfId="0" applyFont="1" applyBorder="1" applyAlignment="1">
      <alignment horizontal="center"/>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69" xfId="0" applyNumberFormat="1" applyFont="1" applyBorder="1"/>
    <xf numFmtId="4" fontId="23" fillId="0" borderId="70" xfId="0" applyNumberFormat="1" applyFont="1" applyBorder="1"/>
    <xf numFmtId="0" fontId="2" fillId="2" borderId="71"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0" fontId="4" fillId="0" borderId="11" xfId="0" applyFont="1" applyBorder="1" applyAlignment="1">
      <alignment vertical="center" wrapText="1"/>
    </xf>
    <xf numFmtId="4" fontId="2" fillId="0" borderId="11"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3"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0" fontId="2" fillId="0" borderId="20" xfId="0" applyFont="1" applyBorder="1" applyAlignment="1">
      <alignment vertical="top" wrapText="1"/>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4"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 fontId="1" fillId="0" borderId="13" xfId="0" applyNumberFormat="1" applyFont="1" applyBorder="1"/>
    <xf numFmtId="4" fontId="1" fillId="0" borderId="45" xfId="0" applyNumberFormat="1" applyFont="1" applyBorder="1"/>
    <xf numFmtId="4" fontId="1" fillId="0" borderId="36" xfId="0" applyNumberFormat="1" applyFont="1" applyBorder="1"/>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0" fontId="40" fillId="0" borderId="4" xfId="0" applyFont="1" applyBorder="1" applyAlignment="1">
      <alignment vertical="top" wrapText="1"/>
    </xf>
    <xf numFmtId="0" fontId="42" fillId="0" borderId="0" xfId="0" applyFont="1"/>
    <xf numFmtId="4" fontId="10" fillId="0" borderId="2"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7"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5" borderId="35" xfId="0" applyNumberFormat="1"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8" fillId="5" borderId="1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0" fontId="38" fillId="0" borderId="4" xfId="0" applyFont="1" applyBorder="1" applyAlignment="1">
      <alignment vertical="top" wrapText="1"/>
    </xf>
    <xf numFmtId="0" fontId="23" fillId="2" borderId="17" xfId="0" applyFont="1" applyFill="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vertical="center" wrapText="1"/>
    </xf>
    <xf numFmtId="4" fontId="1" fillId="0" borderId="41" xfId="0" applyNumberFormat="1" applyFont="1" applyBorder="1"/>
    <xf numFmtId="4" fontId="1" fillId="0" borderId="53" xfId="0" applyNumberFormat="1" applyFont="1" applyBorder="1"/>
    <xf numFmtId="4" fontId="1" fillId="0" borderId="52" xfId="0" applyNumberFormat="1" applyFont="1" applyBorder="1"/>
    <xf numFmtId="4" fontId="1" fillId="0" borderId="67" xfId="0" applyNumberFormat="1" applyFont="1" applyBorder="1"/>
    <xf numFmtId="0" fontId="45" fillId="0" borderId="18" xfId="0" applyFont="1" applyBorder="1" applyAlignment="1">
      <alignment wrapText="1"/>
    </xf>
    <xf numFmtId="166" fontId="7" fillId="5" borderId="1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4" fontId="5" fillId="0" borderId="21" xfId="0" applyNumberFormat="1" applyFont="1" applyBorder="1" applyAlignment="1">
      <alignment horizontal="center" vertical="center"/>
    </xf>
    <xf numFmtId="0" fontId="2" fillId="0" borderId="1" xfId="0" applyFont="1" applyBorder="1" applyAlignment="1">
      <alignment horizontal="left" vertical="center" wrapText="1"/>
    </xf>
    <xf numFmtId="0" fontId="34" fillId="0" borderId="19" xfId="0" applyFont="1" applyBorder="1" applyAlignment="1">
      <alignment horizontal="left" vertical="center" wrapText="1"/>
    </xf>
    <xf numFmtId="0" fontId="4" fillId="0" borderId="5" xfId="0" applyFont="1" applyBorder="1" applyAlignment="1">
      <alignment horizontal="left" wrapText="1"/>
    </xf>
    <xf numFmtId="0" fontId="2" fillId="0" borderId="47"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4" fontId="5"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0" fontId="2" fillId="0" borderId="60" xfId="0" applyFont="1" applyBorder="1" applyAlignment="1">
      <alignment vertical="center" wrapText="1"/>
    </xf>
    <xf numFmtId="0" fontId="4" fillId="0" borderId="11" xfId="0" applyFont="1" applyBorder="1" applyAlignment="1">
      <alignment horizontal="left" vertical="center" wrapText="1"/>
    </xf>
    <xf numFmtId="4" fontId="2" fillId="0" borderId="12" xfId="0" applyNumberFormat="1" applyFont="1" applyBorder="1" applyAlignment="1">
      <alignment horizontal="center" vertical="center"/>
    </xf>
    <xf numFmtId="0" fontId="10" fillId="0" borderId="32" xfId="0" applyFont="1" applyBorder="1" applyAlignment="1">
      <alignment horizontal="center"/>
    </xf>
    <xf numFmtId="0" fontId="10" fillId="2" borderId="49" xfId="0"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0" fontId="41" fillId="0" borderId="75" xfId="0" applyFont="1" applyBorder="1" applyAlignment="1">
      <alignment vertical="top" wrapText="1"/>
    </xf>
    <xf numFmtId="4" fontId="1" fillId="0" borderId="39" xfId="0" applyNumberFormat="1" applyFont="1" applyBorder="1"/>
    <xf numFmtId="4" fontId="1" fillId="0" borderId="50" xfId="0" applyNumberFormat="1" applyFont="1" applyBorder="1"/>
    <xf numFmtId="4" fontId="1" fillId="0" borderId="40" xfId="0" applyNumberFormat="1" applyFont="1" applyBorder="1"/>
    <xf numFmtId="4" fontId="23" fillId="0" borderId="5" xfId="0" applyNumberFormat="1" applyFont="1" applyBorder="1"/>
    <xf numFmtId="0" fontId="38" fillId="0" borderId="22" xfId="0" applyFont="1" applyBorder="1" applyAlignment="1">
      <alignment horizontal="left" wrapText="1"/>
    </xf>
    <xf numFmtId="4" fontId="23" fillId="0" borderId="8" xfId="0" applyNumberFormat="1" applyFont="1" applyBorder="1"/>
    <xf numFmtId="4" fontId="23" fillId="0" borderId="13" xfId="0" applyNumberFormat="1" applyFont="1" applyBorder="1"/>
    <xf numFmtId="4" fontId="23" fillId="0" borderId="14" xfId="0" applyNumberFormat="1" applyFont="1" applyBorder="1"/>
    <xf numFmtId="4" fontId="23" fillId="0" borderId="15" xfId="0" applyNumberFormat="1" applyFont="1" applyBorder="1"/>
    <xf numFmtId="4" fontId="23" fillId="0" borderId="22" xfId="0" applyNumberFormat="1" applyFont="1" applyBorder="1"/>
    <xf numFmtId="4" fontId="12" fillId="0" borderId="36" xfId="0" applyNumberFormat="1" applyFont="1" applyBorder="1"/>
    <xf numFmtId="166" fontId="24" fillId="0" borderId="20"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21" xfId="0" applyNumberFormat="1" applyFont="1" applyBorder="1" applyAlignment="1">
      <alignment horizontal="center" vertical="center"/>
    </xf>
    <xf numFmtId="0" fontId="24" fillId="0" borderId="20" xfId="0" applyFont="1" applyBorder="1" applyAlignment="1">
      <alignment horizontal="center" vertical="center" wrapText="1"/>
    </xf>
    <xf numFmtId="49" fontId="12" fillId="0" borderId="13" xfId="0" applyNumberFormat="1" applyFont="1" applyBorder="1" applyAlignment="1">
      <alignment horizontal="center" vertical="center"/>
    </xf>
    <xf numFmtId="49" fontId="12" fillId="0" borderId="43" xfId="0" applyNumberFormat="1" applyFont="1" applyBorder="1" applyAlignment="1">
      <alignment horizontal="center" vertical="center" wrapText="1"/>
    </xf>
    <xf numFmtId="0" fontId="49" fillId="0" borderId="20" xfId="0" applyFont="1" applyBorder="1" applyAlignment="1">
      <alignment horizontal="center" wrapText="1"/>
    </xf>
    <xf numFmtId="0" fontId="1" fillId="0" borderId="30" xfId="0" applyFont="1" applyBorder="1" applyAlignment="1">
      <alignment horizontal="center" vertical="center" wrapText="1"/>
    </xf>
    <xf numFmtId="49" fontId="10" fillId="2" borderId="30" xfId="0" applyNumberFormat="1" applyFont="1" applyFill="1" applyBorder="1" applyAlignment="1">
      <alignment horizontal="center" vertical="center" wrapText="1"/>
    </xf>
    <xf numFmtId="0" fontId="40" fillId="0" borderId="9" xfId="0" applyFont="1" applyBorder="1" applyAlignment="1">
      <alignment vertical="top" wrapText="1"/>
    </xf>
    <xf numFmtId="49" fontId="12" fillId="0" borderId="31" xfId="0" applyNumberFormat="1" applyFont="1" applyBorder="1" applyAlignment="1">
      <alignment horizontal="center" vertical="center"/>
    </xf>
    <xf numFmtId="0" fontId="37" fillId="0" borderId="2" xfId="0" applyFont="1" applyBorder="1" applyAlignment="1">
      <alignment wrapText="1"/>
    </xf>
    <xf numFmtId="49" fontId="23" fillId="0" borderId="17" xfId="0" applyNumberFormat="1" applyFont="1" applyBorder="1" applyAlignment="1">
      <alignment horizontal="center" vertical="center"/>
    </xf>
    <xf numFmtId="49" fontId="23" fillId="0" borderId="1" xfId="0" applyNumberFormat="1" applyFont="1" applyBorder="1" applyAlignment="1">
      <alignment horizontal="center" vertical="center"/>
    </xf>
    <xf numFmtId="0" fontId="38" fillId="0" borderId="2" xfId="0" applyFont="1" applyBorder="1" applyAlignment="1">
      <alignment horizontal="left" wrapText="1"/>
    </xf>
    <xf numFmtId="0" fontId="40" fillId="0" borderId="66" xfId="0" applyFont="1" applyBorder="1" applyAlignment="1">
      <alignment vertical="top" wrapText="1"/>
    </xf>
    <xf numFmtId="4" fontId="10" fillId="0" borderId="62" xfId="0" applyNumberFormat="1" applyFont="1" applyBorder="1"/>
    <xf numFmtId="4" fontId="10" fillId="0" borderId="68" xfId="0" applyNumberFormat="1" applyFont="1" applyBorder="1"/>
    <xf numFmtId="4" fontId="29" fillId="0" borderId="11" xfId="0" applyNumberFormat="1" applyFont="1" applyBorder="1"/>
    <xf numFmtId="4" fontId="42" fillId="0" borderId="11" xfId="0" applyNumberFormat="1" applyFont="1" applyBorder="1"/>
    <xf numFmtId="4" fontId="42" fillId="0" borderId="12" xfId="0" applyNumberFormat="1" applyFont="1" applyBorder="1"/>
    <xf numFmtId="0" fontId="4" fillId="0" borderId="19" xfId="0" applyFont="1" applyBorder="1" applyAlignment="1">
      <alignment horizontal="left" vertical="center" wrapText="1"/>
    </xf>
    <xf numFmtId="49" fontId="12" fillId="0" borderId="17" xfId="0" applyNumberFormat="1" applyFont="1" applyBorder="1" applyAlignment="1">
      <alignment horizontal="center" vertical="center"/>
    </xf>
    <xf numFmtId="0" fontId="12" fillId="0" borderId="1" xfId="0" applyFont="1" applyBorder="1" applyAlignment="1">
      <alignment horizontal="center" vertical="center"/>
    </xf>
    <xf numFmtId="49" fontId="24" fillId="0" borderId="7"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24" fillId="0" borderId="1" xfId="0" applyNumberFormat="1" applyFont="1" applyBorder="1" applyAlignment="1">
      <alignment horizontal="center" vertical="center"/>
    </xf>
    <xf numFmtId="0" fontId="12"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12" fillId="0" borderId="72" xfId="0" applyNumberFormat="1" applyFont="1" applyBorder="1" applyAlignment="1">
      <alignment horizontal="center" vertical="center" wrapText="1"/>
    </xf>
    <xf numFmtId="0" fontId="12" fillId="2" borderId="20" xfId="0" applyFont="1" applyFill="1" applyBorder="1" applyAlignment="1">
      <alignment horizontal="center" vertical="center" wrapText="1"/>
    </xf>
    <xf numFmtId="49" fontId="24" fillId="2" borderId="20" xfId="0" applyNumberFormat="1" applyFont="1" applyFill="1" applyBorder="1" applyAlignment="1">
      <alignment horizontal="center" vertical="center" wrapText="1"/>
    </xf>
    <xf numFmtId="49" fontId="12" fillId="0" borderId="70" xfId="0" applyNumberFormat="1" applyFont="1" applyBorder="1" applyAlignment="1">
      <alignment horizontal="center" vertical="center"/>
    </xf>
    <xf numFmtId="0" fontId="12" fillId="0" borderId="11" xfId="0" applyFont="1" applyBorder="1" applyAlignment="1">
      <alignment horizontal="center" vertical="center"/>
    </xf>
    <xf numFmtId="49" fontId="24" fillId="0" borderId="64" xfId="0" applyNumberFormat="1" applyFont="1" applyBorder="1" applyAlignment="1">
      <alignment horizontal="center" vertical="center"/>
    </xf>
    <xf numFmtId="49" fontId="12" fillId="0" borderId="42"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9" fontId="24" fillId="2" borderId="5" xfId="0" applyNumberFormat="1" applyFont="1" applyFill="1" applyBorder="1" applyAlignment="1">
      <alignment horizontal="center" vertical="center" wrapText="1"/>
    </xf>
    <xf numFmtId="49" fontId="23" fillId="0" borderId="7" xfId="0" applyNumberFormat="1" applyFont="1" applyBorder="1" applyAlignment="1">
      <alignment horizontal="center" vertical="center"/>
    </xf>
    <xf numFmtId="0" fontId="23" fillId="6" borderId="13" xfId="0" applyFont="1" applyFill="1" applyBorder="1" applyAlignment="1">
      <alignment horizontal="center"/>
    </xf>
    <xf numFmtId="0" fontId="23" fillId="6" borderId="14" xfId="0" applyFont="1" applyFill="1" applyBorder="1" applyAlignment="1">
      <alignment horizontal="center"/>
    </xf>
    <xf numFmtId="0" fontId="5" fillId="6" borderId="14" xfId="0" applyFont="1" applyFill="1" applyBorder="1" applyAlignment="1">
      <alignment horizontal="center" wrapText="1"/>
    </xf>
    <xf numFmtId="0" fontId="4" fillId="6" borderId="14" xfId="0" applyFont="1" applyFill="1" applyBorder="1" applyAlignment="1">
      <alignment horizontal="center" wrapText="1"/>
    </xf>
    <xf numFmtId="4" fontId="12" fillId="6" borderId="14" xfId="0" applyNumberFormat="1" applyFont="1" applyFill="1" applyBorder="1" applyAlignment="1">
      <alignment horizontal="center" vertical="center"/>
    </xf>
    <xf numFmtId="49" fontId="1" fillId="7" borderId="55" xfId="0" applyNumberFormat="1" applyFont="1" applyFill="1" applyBorder="1" applyAlignment="1">
      <alignment horizontal="center" vertical="center" wrapText="1"/>
    </xf>
    <xf numFmtId="0" fontId="1" fillId="7" borderId="14" xfId="0" applyFont="1" applyFill="1" applyBorder="1" applyAlignment="1">
      <alignment horizontal="center" vertical="top" wrapText="1"/>
    </xf>
    <xf numFmtId="49" fontId="1" fillId="7" borderId="14" xfId="0" applyNumberFormat="1" applyFont="1" applyFill="1" applyBorder="1" applyAlignment="1">
      <alignment horizontal="center" vertical="top" wrapText="1"/>
    </xf>
    <xf numFmtId="0" fontId="1" fillId="7" borderId="41" xfId="0" applyFont="1" applyFill="1" applyBorder="1" applyAlignment="1">
      <alignment horizontal="left" vertical="center" wrapText="1"/>
    </xf>
    <xf numFmtId="0" fontId="29" fillId="7" borderId="14" xfId="0" applyFont="1" applyFill="1" applyBorder="1" applyAlignment="1">
      <alignment vertical="center" wrapText="1"/>
    </xf>
    <xf numFmtId="4" fontId="1" fillId="7" borderId="14" xfId="0" applyNumberFormat="1" applyFont="1" applyFill="1" applyBorder="1" applyAlignment="1">
      <alignment horizontal="center" vertical="center"/>
    </xf>
    <xf numFmtId="4" fontId="1" fillId="7" borderId="15" xfId="0" applyNumberFormat="1" applyFont="1" applyFill="1" applyBorder="1" applyAlignment="1">
      <alignment horizontal="center" vertical="center"/>
    </xf>
    <xf numFmtId="49" fontId="1" fillId="7" borderId="13" xfId="0" applyNumberFormat="1" applyFont="1" applyFill="1" applyBorder="1" applyAlignment="1">
      <alignment horizontal="center"/>
    </xf>
    <xf numFmtId="49" fontId="10" fillId="7" borderId="14" xfId="0" applyNumberFormat="1" applyFont="1" applyFill="1" applyBorder="1" applyAlignment="1">
      <alignment horizontal="center"/>
    </xf>
    <xf numFmtId="0" fontId="1" fillId="7" borderId="14" xfId="0" applyFont="1" applyFill="1" applyBorder="1" applyAlignment="1">
      <alignment horizontal="center"/>
    </xf>
    <xf numFmtId="0" fontId="1" fillId="7" borderId="14" xfId="0" applyFont="1" applyFill="1" applyBorder="1" applyAlignment="1">
      <alignment horizontal="left" wrapText="1"/>
    </xf>
    <xf numFmtId="0" fontId="29" fillId="7" borderId="14" xfId="0" applyFont="1" applyFill="1" applyBorder="1"/>
    <xf numFmtId="4" fontId="1" fillId="7" borderId="14" xfId="0" applyNumberFormat="1" applyFont="1" applyFill="1" applyBorder="1" applyAlignment="1">
      <alignment horizontal="center"/>
    </xf>
    <xf numFmtId="4" fontId="1" fillId="7" borderId="15" xfId="0" applyNumberFormat="1" applyFont="1" applyFill="1" applyBorder="1" applyAlignment="1">
      <alignment horizontal="center"/>
    </xf>
    <xf numFmtId="49" fontId="1" fillId="7" borderId="61" xfId="0" applyNumberFormat="1" applyFont="1" applyFill="1" applyBorder="1" applyAlignment="1">
      <alignment horizontal="center" vertical="center"/>
    </xf>
    <xf numFmtId="0" fontId="10" fillId="7" borderId="53" xfId="0" applyFont="1" applyFill="1" applyBorder="1" applyAlignment="1">
      <alignment horizontal="center" vertical="center"/>
    </xf>
    <xf numFmtId="0" fontId="10" fillId="7" borderId="62" xfId="0" applyFont="1" applyFill="1" applyBorder="1" applyAlignment="1">
      <alignment horizontal="center" vertical="center"/>
    </xf>
    <xf numFmtId="0" fontId="1" fillId="7" borderId="66" xfId="0" applyFont="1" applyFill="1" applyBorder="1" applyAlignment="1">
      <alignment horizontal="left"/>
    </xf>
    <xf numFmtId="4" fontId="1" fillId="7" borderId="53" xfId="0" applyNumberFormat="1" applyFont="1" applyFill="1" applyBorder="1" applyAlignment="1">
      <alignment horizontal="right"/>
    </xf>
    <xf numFmtId="4" fontId="1" fillId="7" borderId="52" xfId="0" applyNumberFormat="1" applyFont="1" applyFill="1" applyBorder="1" applyAlignment="1">
      <alignment horizontal="right"/>
    </xf>
    <xf numFmtId="4" fontId="1" fillId="7" borderId="66" xfId="0" applyNumberFormat="1" applyFont="1" applyFill="1" applyBorder="1" applyAlignment="1">
      <alignment horizontal="right"/>
    </xf>
    <xf numFmtId="4" fontId="1" fillId="7" borderId="67" xfId="0" applyNumberFormat="1" applyFont="1" applyFill="1" applyBorder="1" applyAlignment="1">
      <alignment horizontal="right"/>
    </xf>
    <xf numFmtId="4" fontId="1" fillId="7" borderId="68" xfId="0" applyNumberFormat="1" applyFont="1" applyFill="1" applyBorder="1" applyAlignment="1">
      <alignment horizontal="right"/>
    </xf>
    <xf numFmtId="49" fontId="1" fillId="7" borderId="36" xfId="0" applyNumberFormat="1" applyFont="1" applyFill="1" applyBorder="1" applyAlignment="1">
      <alignment horizontal="center" vertical="center"/>
    </xf>
    <xf numFmtId="0" fontId="10" fillId="7" borderId="13" xfId="0" applyFont="1" applyFill="1" applyBorder="1" applyAlignment="1">
      <alignment horizontal="center" vertical="center"/>
    </xf>
    <xf numFmtId="0" fontId="10" fillId="7" borderId="25" xfId="0" applyFont="1" applyFill="1" applyBorder="1" applyAlignment="1">
      <alignment horizontal="center" vertical="center"/>
    </xf>
    <xf numFmtId="0" fontId="1" fillId="7" borderId="41" xfId="0" applyFont="1" applyFill="1" applyBorder="1" applyAlignment="1">
      <alignment horizontal="left"/>
    </xf>
    <xf numFmtId="4" fontId="1" fillId="7" borderId="55" xfId="0" applyNumberFormat="1" applyFont="1" applyFill="1" applyBorder="1" applyAlignment="1">
      <alignment horizontal="right"/>
    </xf>
    <xf numFmtId="4" fontId="1" fillId="7" borderId="14" xfId="0" applyNumberFormat="1" applyFont="1" applyFill="1" applyBorder="1" applyAlignment="1">
      <alignment horizontal="right"/>
    </xf>
    <xf numFmtId="4" fontId="1" fillId="7" borderId="15" xfId="0" applyNumberFormat="1" applyFont="1" applyFill="1" applyBorder="1" applyAlignment="1">
      <alignment horizontal="right"/>
    </xf>
    <xf numFmtId="4" fontId="1" fillId="7" borderId="13" xfId="0" applyNumberFormat="1" applyFont="1" applyFill="1" applyBorder="1" applyAlignment="1">
      <alignment horizontal="right"/>
    </xf>
    <xf numFmtId="4" fontId="1" fillId="7" borderId="45" xfId="0" applyNumberFormat="1" applyFont="1" applyFill="1" applyBorder="1" applyAlignment="1">
      <alignment horizontal="right"/>
    </xf>
    <xf numFmtId="0" fontId="1" fillId="7" borderId="13" xfId="0" applyFont="1" applyFill="1" applyBorder="1" applyAlignment="1">
      <alignment horizontal="center" vertical="center" wrapText="1"/>
    </xf>
    <xf numFmtId="49" fontId="1" fillId="7" borderId="14" xfId="0" applyNumberFormat="1" applyFont="1" applyFill="1" applyBorder="1" applyAlignment="1">
      <alignment horizontal="center" vertical="center" wrapText="1"/>
    </xf>
    <xf numFmtId="0" fontId="41" fillId="7" borderId="15" xfId="0" applyFont="1" applyFill="1" applyBorder="1" applyAlignment="1">
      <alignment vertical="top" wrapText="1"/>
    </xf>
    <xf numFmtId="4" fontId="1" fillId="7" borderId="13" xfId="0" applyNumberFormat="1" applyFont="1" applyFill="1" applyBorder="1"/>
    <xf numFmtId="4" fontId="1" fillId="7" borderId="25" xfId="0" applyNumberFormat="1" applyFont="1" applyFill="1" applyBorder="1"/>
    <xf numFmtId="4" fontId="1" fillId="7" borderId="45" xfId="0" applyNumberFormat="1" applyFont="1" applyFill="1" applyBorder="1"/>
    <xf numFmtId="4" fontId="1" fillId="7" borderId="36" xfId="0" applyNumberFormat="1" applyFont="1" applyFill="1" applyBorder="1"/>
    <xf numFmtId="0" fontId="41" fillId="7" borderId="41" xfId="0" applyFont="1" applyFill="1" applyBorder="1" applyAlignment="1">
      <alignment vertical="top" wrapText="1"/>
    </xf>
    <xf numFmtId="4" fontId="1" fillId="7" borderId="14" xfId="0" applyNumberFormat="1" applyFont="1" applyFill="1" applyBorder="1"/>
    <xf numFmtId="4" fontId="1" fillId="7" borderId="15" xfId="0" applyNumberFormat="1" applyFont="1" applyFill="1" applyBorder="1"/>
    <xf numFmtId="0" fontId="10" fillId="8" borderId="36" xfId="0" applyFont="1" applyFill="1" applyBorder="1"/>
    <xf numFmtId="0" fontId="1" fillId="8" borderId="25" xfId="0" applyFont="1" applyFill="1" applyBorder="1" applyAlignment="1">
      <alignment horizontal="center"/>
    </xf>
    <xf numFmtId="49" fontId="1" fillId="8" borderId="25" xfId="0" applyNumberFormat="1" applyFont="1" applyFill="1" applyBorder="1" applyAlignment="1">
      <alignment horizontal="center"/>
    </xf>
    <xf numFmtId="0" fontId="41" fillId="8" borderId="41" xfId="0" applyFont="1" applyFill="1" applyBorder="1"/>
    <xf numFmtId="4" fontId="1" fillId="8" borderId="13" xfId="0" applyNumberFormat="1" applyFont="1" applyFill="1" applyBorder="1"/>
    <xf numFmtId="4" fontId="1" fillId="8" borderId="25" xfId="0" applyNumberFormat="1" applyFont="1" applyFill="1" applyBorder="1"/>
    <xf numFmtId="4" fontId="1" fillId="8" borderId="14" xfId="0" applyNumberFormat="1" applyFont="1" applyFill="1" applyBorder="1"/>
    <xf numFmtId="4" fontId="1" fillId="8" borderId="45" xfId="0" applyNumberFormat="1" applyFont="1" applyFill="1" applyBorder="1"/>
    <xf numFmtId="4" fontId="1" fillId="8" borderId="51" xfId="0" applyNumberFormat="1" applyFont="1" applyFill="1" applyBorder="1"/>
    <xf numFmtId="4" fontId="1" fillId="8" borderId="36" xfId="0" applyNumberFormat="1" applyFont="1" applyFill="1" applyBorder="1"/>
    <xf numFmtId="4" fontId="10" fillId="8" borderId="32" xfId="0" applyNumberFormat="1" applyFont="1" applyFill="1" applyBorder="1"/>
    <xf numFmtId="4" fontId="10" fillId="8" borderId="3" xfId="0" applyNumberFormat="1" applyFont="1" applyFill="1" applyBorder="1"/>
    <xf numFmtId="4" fontId="37" fillId="8" borderId="3" xfId="0" applyNumberFormat="1" applyFont="1" applyFill="1" applyBorder="1" applyAlignment="1">
      <alignment horizontal="right" wrapText="1"/>
    </xf>
    <xf numFmtId="4" fontId="10" fillId="8" borderId="3" xfId="0" applyNumberFormat="1" applyFont="1" applyFill="1" applyBorder="1" applyAlignment="1">
      <alignment vertical="center"/>
    </xf>
    <xf numFmtId="4" fontId="1" fillId="8" borderId="3" xfId="0" applyNumberFormat="1" applyFont="1" applyFill="1" applyBorder="1"/>
    <xf numFmtId="4" fontId="29" fillId="8" borderId="3" xfId="0" applyNumberFormat="1" applyFont="1" applyFill="1" applyBorder="1"/>
    <xf numFmtId="4" fontId="10" fillId="8" borderId="3" xfId="0" applyNumberFormat="1" applyFont="1" applyFill="1" applyBorder="1" applyAlignment="1">
      <alignment horizontal="right"/>
    </xf>
    <xf numFmtId="4" fontId="29" fillId="8" borderId="32" xfId="0" applyNumberFormat="1" applyFont="1" applyFill="1" applyBorder="1"/>
    <xf numFmtId="4" fontId="10" fillId="8" borderId="27" xfId="0" applyNumberFormat="1" applyFont="1" applyFill="1" applyBorder="1"/>
    <xf numFmtId="4" fontId="10" fillId="8" borderId="3" xfId="0" applyNumberFormat="1" applyFont="1" applyFill="1" applyBorder="1" applyAlignment="1">
      <alignment horizontal="center" vertical="center"/>
    </xf>
    <xf numFmtId="4" fontId="10" fillId="8" borderId="53" xfId="0" applyNumberFormat="1" applyFont="1" applyFill="1" applyBorder="1"/>
    <xf numFmtId="4" fontId="1" fillId="8" borderId="32" xfId="0" applyNumberFormat="1" applyFont="1" applyFill="1" applyBorder="1"/>
    <xf numFmtId="4" fontId="10" fillId="8" borderId="17" xfId="0" applyNumberFormat="1" applyFont="1" applyFill="1" applyBorder="1"/>
    <xf numFmtId="4" fontId="1" fillId="8" borderId="17" xfId="0" applyNumberFormat="1" applyFont="1" applyFill="1" applyBorder="1"/>
    <xf numFmtId="4" fontId="29" fillId="8" borderId="35" xfId="0" applyNumberFormat="1" applyFont="1" applyFill="1" applyBorder="1"/>
    <xf numFmtId="4" fontId="42" fillId="8" borderId="3" xfId="0" applyNumberFormat="1" applyFont="1" applyFill="1" applyBorder="1"/>
    <xf numFmtId="4" fontId="1" fillId="7" borderId="38" xfId="0" applyNumberFormat="1" applyFont="1" applyFill="1" applyBorder="1"/>
    <xf numFmtId="4" fontId="1" fillId="7" borderId="26" xfId="0" applyNumberFormat="1" applyFont="1" applyFill="1" applyBorder="1"/>
    <xf numFmtId="4" fontId="1" fillId="7" borderId="26" xfId="0" applyNumberFormat="1" applyFont="1" applyFill="1" applyBorder="1" applyAlignment="1">
      <alignment vertical="center"/>
    </xf>
    <xf numFmtId="4" fontId="29" fillId="7" borderId="26" xfId="0" applyNumberFormat="1" applyFont="1" applyFill="1" applyBorder="1"/>
    <xf numFmtId="4" fontId="1" fillId="7" borderId="31" xfId="0" applyNumberFormat="1" applyFont="1" applyFill="1" applyBorder="1"/>
    <xf numFmtId="4" fontId="1" fillId="7" borderId="48" xfId="0" applyNumberFormat="1" applyFont="1" applyFill="1" applyBorder="1"/>
    <xf numFmtId="4" fontId="1" fillId="7" borderId="30" xfId="0" applyNumberFormat="1" applyFont="1" applyFill="1" applyBorder="1"/>
    <xf numFmtId="4" fontId="42" fillId="7" borderId="31" xfId="0" applyNumberFormat="1" applyFont="1" applyFill="1" applyBorder="1"/>
    <xf numFmtId="4" fontId="10" fillId="7" borderId="31" xfId="0" applyNumberFormat="1" applyFont="1" applyFill="1" applyBorder="1"/>
    <xf numFmtId="4" fontId="1" fillId="7" borderId="10" xfId="0" applyNumberFormat="1" applyFont="1" applyFill="1" applyBorder="1" applyAlignment="1">
      <alignment horizontal="right"/>
    </xf>
    <xf numFmtId="4" fontId="6" fillId="7" borderId="1" xfId="0" applyNumberFormat="1" applyFont="1" applyFill="1" applyBorder="1" applyAlignment="1">
      <alignment horizontal="right"/>
    </xf>
    <xf numFmtId="4" fontId="5" fillId="7" borderId="1" xfId="0" applyNumberFormat="1" applyFont="1" applyFill="1" applyBorder="1" applyAlignment="1">
      <alignment horizontal="right"/>
    </xf>
    <xf numFmtId="4" fontId="2" fillId="7" borderId="1" xfId="0" applyNumberFormat="1" applyFont="1" applyFill="1" applyBorder="1" applyAlignment="1">
      <alignment horizontal="right"/>
    </xf>
    <xf numFmtId="4" fontId="6" fillId="7" borderId="1" xfId="0" applyNumberFormat="1" applyFont="1" applyFill="1" applyBorder="1" applyAlignment="1">
      <alignment horizontal="right" vertical="center"/>
    </xf>
    <xf numFmtId="4" fontId="27" fillId="7" borderId="1" xfId="0" applyNumberFormat="1" applyFont="1" applyFill="1" applyBorder="1" applyAlignment="1">
      <alignment horizontal="right" vertical="center"/>
    </xf>
    <xf numFmtId="4" fontId="2" fillId="7" borderId="20" xfId="0" applyNumberFormat="1" applyFont="1" applyFill="1" applyBorder="1" applyAlignment="1">
      <alignment horizontal="right"/>
    </xf>
    <xf numFmtId="4" fontId="1" fillId="7" borderId="1" xfId="0" applyNumberFormat="1" applyFont="1" applyFill="1" applyBorder="1" applyAlignment="1">
      <alignment horizontal="right"/>
    </xf>
    <xf numFmtId="4" fontId="6" fillId="7" borderId="5" xfId="0" applyNumberFormat="1" applyFont="1" applyFill="1" applyBorder="1" applyAlignment="1">
      <alignment horizontal="right"/>
    </xf>
    <xf numFmtId="4" fontId="5" fillId="7" borderId="5" xfId="0" applyNumberFormat="1" applyFont="1" applyFill="1" applyBorder="1" applyAlignment="1">
      <alignment horizontal="right"/>
    </xf>
    <xf numFmtId="4" fontId="2" fillId="7" borderId="5" xfId="0" applyNumberFormat="1" applyFont="1" applyFill="1" applyBorder="1" applyAlignment="1">
      <alignment horizontal="right"/>
    </xf>
    <xf numFmtId="4" fontId="2" fillId="7" borderId="1" xfId="0" applyNumberFormat="1" applyFont="1" applyFill="1" applyBorder="1" applyAlignment="1">
      <alignment horizontal="right" vertical="center"/>
    </xf>
    <xf numFmtId="4" fontId="1" fillId="7" borderId="5" xfId="0" applyNumberFormat="1" applyFont="1" applyFill="1" applyBorder="1" applyAlignment="1">
      <alignment horizontal="right"/>
    </xf>
    <xf numFmtId="4" fontId="2" fillId="7" borderId="7" xfId="0" applyNumberFormat="1" applyFont="1" applyFill="1" applyBorder="1" applyAlignment="1">
      <alignment horizontal="right"/>
    </xf>
    <xf numFmtId="4" fontId="6" fillId="7" borderId="20" xfId="0" applyNumberFormat="1" applyFont="1" applyFill="1" applyBorder="1" applyAlignment="1">
      <alignment horizontal="right"/>
    </xf>
    <xf numFmtId="3" fontId="2" fillId="7" borderId="1" xfId="0" applyNumberFormat="1" applyFont="1" applyFill="1" applyBorder="1" applyAlignment="1">
      <alignment horizontal="right" vertical="center"/>
    </xf>
    <xf numFmtId="4" fontId="2" fillId="7" borderId="20" xfId="0" applyNumberFormat="1" applyFont="1" applyFill="1" applyBorder="1" applyAlignment="1">
      <alignment horizontal="right" vertical="center"/>
    </xf>
    <xf numFmtId="4" fontId="2" fillId="7" borderId="50" xfId="0" applyNumberFormat="1" applyFont="1" applyFill="1" applyBorder="1" applyAlignment="1">
      <alignment horizontal="right" vertical="center"/>
    </xf>
    <xf numFmtId="4" fontId="19" fillId="7" borderId="14" xfId="0" applyNumberFormat="1" applyFont="1" applyFill="1" applyBorder="1" applyAlignment="1">
      <alignment horizontal="right"/>
    </xf>
    <xf numFmtId="0" fontId="25" fillId="7" borderId="13" xfId="0" applyFont="1" applyFill="1" applyBorder="1" applyAlignment="1">
      <alignment horizontal="center" wrapText="1"/>
    </xf>
    <xf numFmtId="0" fontId="19" fillId="7" borderId="14" xfId="0" applyFont="1" applyFill="1" applyBorder="1" applyAlignment="1">
      <alignment wrapText="1"/>
    </xf>
    <xf numFmtId="4" fontId="19" fillId="7" borderId="25" xfId="0" applyNumberFormat="1" applyFont="1" applyFill="1" applyBorder="1" applyAlignment="1">
      <alignment horizontal="right"/>
    </xf>
    <xf numFmtId="4" fontId="19" fillId="7" borderId="45" xfId="0" applyNumberFormat="1" applyFont="1" applyFill="1" applyBorder="1" applyAlignment="1">
      <alignment horizontal="right"/>
    </xf>
    <xf numFmtId="4" fontId="12" fillId="7" borderId="29" xfId="0" applyNumberFormat="1" applyFont="1" applyFill="1" applyBorder="1"/>
    <xf numFmtId="4" fontId="12" fillId="7" borderId="30" xfId="0" applyNumberFormat="1" applyFont="1" applyFill="1" applyBorder="1"/>
    <xf numFmtId="4" fontId="23" fillId="7" borderId="31" xfId="0" applyNumberFormat="1" applyFont="1" applyFill="1" applyBorder="1"/>
    <xf numFmtId="4" fontId="23" fillId="7" borderId="30" xfId="0" applyNumberFormat="1" applyFont="1" applyFill="1" applyBorder="1"/>
    <xf numFmtId="4" fontId="23" fillId="7" borderId="33" xfId="0" applyNumberFormat="1" applyFont="1" applyFill="1" applyBorder="1"/>
    <xf numFmtId="4" fontId="23" fillId="7" borderId="34" xfId="0" applyNumberFormat="1" applyFont="1" applyFill="1" applyBorder="1"/>
    <xf numFmtId="4" fontId="1" fillId="7" borderId="38" xfId="0" applyNumberFormat="1" applyFont="1" applyFill="1" applyBorder="1" applyAlignment="1">
      <alignment horizontal="right" vertical="center"/>
    </xf>
    <xf numFmtId="0" fontId="1" fillId="7" borderId="3" xfId="0" applyFont="1" applyFill="1" applyBorder="1" applyAlignment="1">
      <alignment horizontal="center" vertical="center"/>
    </xf>
    <xf numFmtId="0" fontId="1" fillId="7" borderId="32" xfId="0" applyFont="1" applyFill="1" applyBorder="1" applyAlignment="1">
      <alignment horizontal="center"/>
    </xf>
    <xf numFmtId="4" fontId="1" fillId="7" borderId="6" xfId="0" applyNumberFormat="1" applyFont="1" applyFill="1" applyBorder="1"/>
    <xf numFmtId="0" fontId="1" fillId="7" borderId="3" xfId="0" applyFont="1" applyFill="1" applyBorder="1" applyAlignment="1">
      <alignment horizontal="center"/>
    </xf>
    <xf numFmtId="4" fontId="1" fillId="7" borderId="4" xfId="0" applyNumberFormat="1" applyFont="1" applyFill="1" applyBorder="1"/>
    <xf numFmtId="49" fontId="1" fillId="7" borderId="3"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horizontal="center" wrapText="1"/>
    </xf>
    <xf numFmtId="0" fontId="1" fillId="7" borderId="1" xfId="0" applyFont="1" applyFill="1" applyBorder="1" applyAlignment="1">
      <alignment horizontal="center" vertical="center" wrapText="1"/>
    </xf>
    <xf numFmtId="4" fontId="1" fillId="7" borderId="4" xfId="0" applyNumberFormat="1" applyFont="1" applyFill="1" applyBorder="1" applyAlignment="1">
      <alignment vertical="center"/>
    </xf>
    <xf numFmtId="4" fontId="5" fillId="9" borderId="1" xfId="0" applyNumberFormat="1" applyFont="1" applyFill="1" applyBorder="1" applyAlignment="1">
      <alignment horizontal="center" vertical="center"/>
    </xf>
    <xf numFmtId="4" fontId="5" fillId="9" borderId="20" xfId="0" applyNumberFormat="1" applyFont="1" applyFill="1" applyBorder="1" applyAlignment="1">
      <alignment horizontal="center" vertical="center"/>
    </xf>
    <xf numFmtId="4" fontId="5" fillId="9" borderId="11" xfId="0" applyNumberFormat="1" applyFont="1" applyFill="1" applyBorder="1" applyAlignment="1">
      <alignment horizontal="center" vertical="center"/>
    </xf>
    <xf numFmtId="49" fontId="10" fillId="0" borderId="17" xfId="0" applyNumberFormat="1" applyFont="1" applyBorder="1" applyAlignment="1">
      <alignment horizontal="center" vertical="center"/>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49" fontId="12" fillId="0" borderId="58" xfId="0" applyNumberFormat="1" applyFont="1" applyBorder="1" applyAlignment="1">
      <alignment horizontal="center" vertical="center"/>
    </xf>
    <xf numFmtId="0" fontId="12" fillId="0" borderId="10" xfId="0" applyFont="1" applyBorder="1" applyAlignment="1">
      <alignment horizontal="center" vertical="center"/>
    </xf>
    <xf numFmtId="49" fontId="24" fillId="0" borderId="46" xfId="0" applyNumberFormat="1" applyFont="1" applyBorder="1" applyAlignment="1">
      <alignment horizontal="center" vertical="center"/>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 fillId="7" borderId="18" xfId="0" applyFont="1" applyFill="1" applyBorder="1" applyAlignment="1">
      <alignment horizontal="left" wrapText="1"/>
    </xf>
    <xf numFmtId="0" fontId="1" fillId="7" borderId="7" xfId="0" applyFont="1" applyFill="1" applyBorder="1" applyAlignment="1">
      <alignment horizontal="left" wrapText="1"/>
    </xf>
    <xf numFmtId="0" fontId="10" fillId="0" borderId="18" xfId="0" applyFont="1" applyBorder="1" applyAlignment="1">
      <alignment vertical="center" wrapText="1"/>
    </xf>
    <xf numFmtId="0" fontId="10" fillId="0" borderId="7" xfId="0" applyFont="1" applyBorder="1" applyAlignment="1">
      <alignment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7" borderId="18" xfId="0" applyFont="1" applyFill="1" applyBorder="1" applyAlignment="1">
      <alignment horizontal="center" vertical="center"/>
    </xf>
    <xf numFmtId="0" fontId="1" fillId="7" borderId="7"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2" xfId="0" applyFont="1" applyBorder="1" applyAlignment="1">
      <alignment horizontal="left" wrapText="1"/>
    </xf>
    <xf numFmtId="0" fontId="1" fillId="7" borderId="22" xfId="0" applyFont="1" applyFill="1" applyBorder="1" applyAlignment="1">
      <alignment horizontal="left" wrapText="1"/>
    </xf>
    <xf numFmtId="0" fontId="1" fillId="7" borderId="9" xfId="0" applyFont="1" applyFill="1" applyBorder="1" applyAlignment="1">
      <alignment horizontal="left" wrapText="1"/>
    </xf>
    <xf numFmtId="0" fontId="1" fillId="7" borderId="8" xfId="0" applyFont="1" applyFill="1" applyBorder="1" applyAlignment="1">
      <alignment horizontal="left" wrapText="1"/>
    </xf>
    <xf numFmtId="0" fontId="1" fillId="7" borderId="2" xfId="0" applyFont="1" applyFill="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7" borderId="1" xfId="0" applyFont="1" applyFill="1" applyBorder="1" applyAlignment="1">
      <alignment horizontal="left" vertical="center" wrapText="1"/>
    </xf>
    <xf numFmtId="0" fontId="1" fillId="7" borderId="18" xfId="0" applyFont="1" applyFill="1" applyBorder="1" applyAlignment="1">
      <alignment horizontal="left" vertical="center"/>
    </xf>
    <xf numFmtId="0" fontId="1" fillId="7" borderId="2" xfId="0" applyFont="1" applyFill="1" applyBorder="1" applyAlignment="1">
      <alignment horizontal="left" vertical="center"/>
    </xf>
    <xf numFmtId="0" fontId="1" fillId="7" borderId="7" xfId="0" applyFont="1" applyFill="1" applyBorder="1" applyAlignment="1">
      <alignment horizontal="left"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0" fontId="12" fillId="0" borderId="1" xfId="0" applyFont="1" applyBorder="1" applyAlignment="1">
      <alignment horizontal="center" vertical="center" wrapText="1"/>
    </xf>
    <xf numFmtId="166" fontId="24" fillId="0" borderId="1" xfId="0" applyNumberFormat="1" applyFont="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0" fontId="49" fillId="0" borderId="1" xfId="0" applyFont="1" applyBorder="1" applyAlignment="1">
      <alignment horizont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166" fontId="23" fillId="0" borderId="20" xfId="0" applyNumberFormat="1" applyFont="1" applyBorder="1" applyAlignment="1">
      <alignment horizontal="center" vertical="center"/>
    </xf>
    <xf numFmtId="166" fontId="23" fillId="0" borderId="5" xfId="0" applyNumberFormat="1" applyFont="1" applyBorder="1" applyAlignment="1">
      <alignment horizontal="center" vertical="center"/>
    </xf>
    <xf numFmtId="167" fontId="23" fillId="0" borderId="20" xfId="0" applyNumberFormat="1" applyFont="1" applyBorder="1" applyAlignment="1">
      <alignment horizontal="center" vertical="center"/>
    </xf>
    <xf numFmtId="167" fontId="23" fillId="0" borderId="5" xfId="0" applyNumberFormat="1" applyFont="1" applyBorder="1" applyAlignment="1">
      <alignment horizontal="center" vertical="center"/>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0" fontId="49" fillId="0" borderId="22" xfId="0" applyFont="1" applyBorder="1" applyAlignment="1">
      <alignment horizontal="center" wrapText="1"/>
    </xf>
    <xf numFmtId="0" fontId="49" fillId="0" borderId="8" xfId="0" applyFont="1" applyBorder="1" applyAlignment="1">
      <alignment horizontal="center" wrapText="1"/>
    </xf>
    <xf numFmtId="0" fontId="24" fillId="0" borderId="20" xfId="0" applyFont="1" applyBorder="1" applyAlignment="1">
      <alignment horizontal="center" vertical="center" wrapText="1"/>
    </xf>
    <xf numFmtId="0" fontId="24" fillId="0" borderId="5" xfId="0"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167" fontId="23" fillId="0" borderId="50" xfId="0" applyNumberFormat="1" applyFont="1" applyBorder="1" applyAlignment="1">
      <alignment horizontal="center" vertical="center"/>
    </xf>
    <xf numFmtId="167" fontId="23" fillId="0" borderId="40" xfId="0" applyNumberFormat="1" applyFont="1" applyBorder="1" applyAlignment="1">
      <alignment horizontal="center" vertical="center"/>
    </xf>
    <xf numFmtId="0" fontId="49" fillId="0" borderId="60" xfId="0" applyFont="1" applyBorder="1" applyAlignment="1">
      <alignment horizontal="center" wrapText="1"/>
    </xf>
    <xf numFmtId="0" fontId="49" fillId="0" borderId="64"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24" fillId="0" borderId="50" xfId="0" applyFont="1" applyBorder="1" applyAlignment="1">
      <alignment horizontal="center" vertical="center" wrapText="1"/>
    </xf>
    <xf numFmtId="0" fontId="49" fillId="0" borderId="75" xfId="0" applyFont="1" applyBorder="1" applyAlignment="1">
      <alignment horizontal="center" wrapText="1"/>
    </xf>
    <xf numFmtId="0" fontId="49" fillId="0" borderId="49" xfId="0" applyFont="1" applyBorder="1" applyAlignment="1">
      <alignment horizontal="center" wrapText="1"/>
    </xf>
    <xf numFmtId="49" fontId="12" fillId="0" borderId="4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23" fillId="0" borderId="21" xfId="0" applyFont="1" applyBorder="1" applyAlignment="1">
      <alignment horizontal="center" vertical="center"/>
    </xf>
    <xf numFmtId="0" fontId="23" fillId="0" borderId="6" xfId="0" applyFont="1" applyBorder="1" applyAlignment="1">
      <alignment horizontal="center" vertical="center"/>
    </xf>
    <xf numFmtId="167" fontId="12" fillId="0" borderId="1"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23" fillId="0" borderId="20" xfId="0" applyFont="1" applyBorder="1" applyAlignment="1">
      <alignment horizontal="center" vertical="center"/>
    </xf>
    <xf numFmtId="0" fontId="23" fillId="0" borderId="5" xfId="0" applyFont="1" applyBorder="1" applyAlignment="1">
      <alignment horizontal="center" vertical="center"/>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167" fontId="7" fillId="5" borderId="60" xfId="0" applyNumberFormat="1" applyFont="1" applyFill="1" applyBorder="1" applyAlignment="1">
      <alignment horizontal="center" vertical="center" wrapText="1"/>
    </xf>
    <xf numFmtId="167" fontId="7" fillId="5" borderId="63" xfId="0" applyNumberFormat="1" applyFont="1" applyFill="1" applyBorder="1" applyAlignment="1">
      <alignment horizontal="center" vertical="center" wrapText="1"/>
    </xf>
    <xf numFmtId="167" fontId="7" fillId="5" borderId="64"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view="pageBreakPreview" zoomScaleNormal="100" zoomScaleSheetLayoutView="100" workbookViewId="0">
      <selection activeCell="B1" sqref="B1"/>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B1" s="1" t="s">
        <v>622</v>
      </c>
      <c r="D1" s="703" t="s">
        <v>2</v>
      </c>
      <c r="E1" s="703"/>
      <c r="F1" s="703"/>
      <c r="G1" s="703"/>
    </row>
    <row r="2" spans="2:7" x14ac:dyDescent="0.2">
      <c r="D2" s="703" t="s">
        <v>648</v>
      </c>
      <c r="E2" s="703"/>
      <c r="F2" s="703"/>
      <c r="G2" s="703"/>
    </row>
    <row r="3" spans="2:7" ht="17.25" customHeight="1" x14ac:dyDescent="0.2">
      <c r="D3" s="705" t="s">
        <v>465</v>
      </c>
      <c r="E3" s="705"/>
      <c r="F3" s="705"/>
      <c r="G3" s="705"/>
    </row>
    <row r="4" spans="2:7" x14ac:dyDescent="0.2">
      <c r="D4" s="703" t="s">
        <v>649</v>
      </c>
      <c r="E4" s="703"/>
      <c r="F4" s="703"/>
      <c r="G4" s="703"/>
    </row>
    <row r="5" spans="2:7" ht="9" customHeight="1" x14ac:dyDescent="0.2"/>
    <row r="6" spans="2:7" ht="15.75" x14ac:dyDescent="0.25">
      <c r="B6" s="704" t="s">
        <v>431</v>
      </c>
      <c r="C6" s="704"/>
      <c r="D6" s="704"/>
      <c r="E6" s="704"/>
      <c r="F6" s="704"/>
      <c r="G6" s="704"/>
    </row>
    <row r="7" spans="2:7" ht="15.75" x14ac:dyDescent="0.25">
      <c r="B7" s="704" t="s">
        <v>466</v>
      </c>
      <c r="C7" s="704"/>
      <c r="D7" s="704"/>
      <c r="E7" s="704"/>
      <c r="F7" s="704"/>
      <c r="G7" s="704"/>
    </row>
    <row r="8" spans="2:7" ht="14.25" x14ac:dyDescent="0.2">
      <c r="B8" s="122">
        <v>1755900000</v>
      </c>
      <c r="C8" s="62"/>
      <c r="D8" s="62"/>
      <c r="E8" s="62"/>
      <c r="F8" s="62"/>
      <c r="G8" s="62"/>
    </row>
    <row r="9" spans="2:7" ht="14.25" x14ac:dyDescent="0.2">
      <c r="B9" s="63" t="s">
        <v>124</v>
      </c>
      <c r="C9" s="64"/>
      <c r="D9" s="64"/>
      <c r="E9" s="64"/>
      <c r="F9" s="64"/>
      <c r="G9" s="64"/>
    </row>
    <row r="10" spans="2:7" ht="11.25" customHeight="1" thickBot="1" x14ac:dyDescent="0.25">
      <c r="G10" s="1" t="s">
        <v>12</v>
      </c>
    </row>
    <row r="11" spans="2:7" ht="12.75" customHeight="1" x14ac:dyDescent="0.2">
      <c r="B11" s="708" t="s">
        <v>3</v>
      </c>
      <c r="C11" s="710" t="s">
        <v>104</v>
      </c>
      <c r="D11" s="706" t="s">
        <v>105</v>
      </c>
      <c r="E11" s="712" t="s">
        <v>4</v>
      </c>
      <c r="F11" s="714" t="s">
        <v>5</v>
      </c>
      <c r="G11" s="715"/>
    </row>
    <row r="12" spans="2:7" ht="28.5" customHeight="1" thickBot="1" x14ac:dyDescent="0.25">
      <c r="B12" s="709"/>
      <c r="C12" s="711"/>
      <c r="D12" s="707"/>
      <c r="E12" s="713"/>
      <c r="F12" s="65" t="s">
        <v>106</v>
      </c>
      <c r="G12" s="66" t="s">
        <v>107</v>
      </c>
    </row>
    <row r="13" spans="2:7" s="34" customFormat="1" ht="12" thickBot="1" x14ac:dyDescent="0.25">
      <c r="B13" s="67">
        <v>1</v>
      </c>
      <c r="C13" s="68">
        <v>2</v>
      </c>
      <c r="D13" s="68">
        <v>3</v>
      </c>
      <c r="E13" s="69">
        <v>4</v>
      </c>
      <c r="F13" s="68">
        <v>5</v>
      </c>
      <c r="G13" s="70">
        <v>6</v>
      </c>
    </row>
    <row r="14" spans="2:7" ht="15.75" x14ac:dyDescent="0.25">
      <c r="B14" s="201">
        <v>10000000</v>
      </c>
      <c r="C14" s="202" t="s">
        <v>6</v>
      </c>
      <c r="D14" s="653">
        <f>E14+F14</f>
        <v>7334574</v>
      </c>
      <c r="E14" s="204">
        <f>E15+E32+E40+E58+E24</f>
        <v>7334574</v>
      </c>
      <c r="F14" s="203">
        <f>F58</f>
        <v>0</v>
      </c>
      <c r="G14" s="205">
        <v>0</v>
      </c>
    </row>
    <row r="15" spans="2:7" ht="27.75" customHeight="1" x14ac:dyDescent="0.25">
      <c r="B15" s="72">
        <v>11000000</v>
      </c>
      <c r="C15" s="73" t="s">
        <v>26</v>
      </c>
      <c r="D15" s="654">
        <f>E15+F15</f>
        <v>6884974</v>
      </c>
      <c r="E15" s="75">
        <f>E22+E16</f>
        <v>6884974</v>
      </c>
      <c r="F15" s="9">
        <v>0</v>
      </c>
      <c r="G15" s="21">
        <v>0</v>
      </c>
    </row>
    <row r="16" spans="2:7" ht="16.5" customHeight="1" x14ac:dyDescent="0.2">
      <c r="B16" s="76">
        <v>11010000</v>
      </c>
      <c r="C16" s="77" t="s">
        <v>241</v>
      </c>
      <c r="D16" s="655">
        <f>E16+F16</f>
        <v>6878374</v>
      </c>
      <c r="E16" s="79">
        <f>E17+E18+E19+E20+E21</f>
        <v>6878374</v>
      </c>
      <c r="F16" s="9">
        <v>0</v>
      </c>
      <c r="G16" s="21">
        <v>0</v>
      </c>
    </row>
    <row r="17" spans="2:7" ht="37.5" customHeight="1" x14ac:dyDescent="0.2">
      <c r="B17" s="80">
        <v>11010100</v>
      </c>
      <c r="C17" s="5" t="s">
        <v>138</v>
      </c>
      <c r="D17" s="656">
        <f>E17</f>
        <v>6878374</v>
      </c>
      <c r="E17" s="29">
        <f>6787174+31200+60000</f>
        <v>6878374</v>
      </c>
      <c r="F17" s="9"/>
      <c r="G17" s="21"/>
    </row>
    <row r="18" spans="2:7" ht="66" hidden="1" customHeight="1" x14ac:dyDescent="0.2">
      <c r="B18" s="85">
        <v>11010200</v>
      </c>
      <c r="C18" s="5" t="s">
        <v>235</v>
      </c>
      <c r="D18" s="656">
        <f>E18</f>
        <v>0</v>
      </c>
      <c r="E18" s="29"/>
      <c r="F18" s="9"/>
      <c r="G18" s="21"/>
    </row>
    <row r="19" spans="2:7" ht="38.25" hidden="1" x14ac:dyDescent="0.2">
      <c r="B19" s="80">
        <v>11010400</v>
      </c>
      <c r="C19" s="5" t="s">
        <v>236</v>
      </c>
      <c r="D19" s="656">
        <f>E19</f>
        <v>0</v>
      </c>
      <c r="E19" s="29"/>
      <c r="F19" s="9"/>
      <c r="G19" s="21"/>
    </row>
    <row r="20" spans="2:7" ht="38.25" hidden="1" x14ac:dyDescent="0.2">
      <c r="B20" s="80">
        <v>11010500</v>
      </c>
      <c r="C20" s="5" t="s">
        <v>237</v>
      </c>
      <c r="D20" s="656">
        <f>E20</f>
        <v>0</v>
      </c>
      <c r="E20" s="29"/>
      <c r="F20" s="9"/>
      <c r="G20" s="21"/>
    </row>
    <row r="21" spans="2:7" ht="38.25" hidden="1" customHeight="1" x14ac:dyDescent="0.2">
      <c r="B21" s="80">
        <v>11011300</v>
      </c>
      <c r="C21" s="5" t="s">
        <v>283</v>
      </c>
      <c r="D21" s="656">
        <f>E21</f>
        <v>0</v>
      </c>
      <c r="E21" s="29"/>
      <c r="F21" s="9"/>
      <c r="G21" s="21"/>
    </row>
    <row r="22" spans="2:7" ht="15" customHeight="1" x14ac:dyDescent="0.2">
      <c r="B22" s="76">
        <v>11020000</v>
      </c>
      <c r="C22" s="77" t="s">
        <v>7</v>
      </c>
      <c r="D22" s="655">
        <f>E22+F22</f>
        <v>6600</v>
      </c>
      <c r="E22" s="79">
        <f>E23</f>
        <v>6600</v>
      </c>
      <c r="F22" s="9">
        <v>0</v>
      </c>
      <c r="G22" s="21">
        <v>0</v>
      </c>
    </row>
    <row r="23" spans="2:7" ht="25.5" customHeight="1" x14ac:dyDescent="0.2">
      <c r="B23" s="80">
        <v>11020200</v>
      </c>
      <c r="C23" s="81" t="s">
        <v>27</v>
      </c>
      <c r="D23" s="656">
        <f>E23+F23</f>
        <v>6600</v>
      </c>
      <c r="E23" s="29">
        <v>6600</v>
      </c>
      <c r="F23" s="9">
        <v>0</v>
      </c>
      <c r="G23" s="21">
        <v>0</v>
      </c>
    </row>
    <row r="24" spans="2:7" ht="26.25" hidden="1" customHeight="1" x14ac:dyDescent="0.25">
      <c r="B24" s="72">
        <v>13000000</v>
      </c>
      <c r="C24" s="73" t="s">
        <v>60</v>
      </c>
      <c r="D24" s="654">
        <f>E24+F24</f>
        <v>0</v>
      </c>
      <c r="E24" s="75">
        <f>E28+E25+E30</f>
        <v>0</v>
      </c>
      <c r="F24" s="9">
        <v>0</v>
      </c>
      <c r="G24" s="21">
        <v>0</v>
      </c>
    </row>
    <row r="25" spans="2:7" s="84" customFormat="1" ht="24.75" hidden="1" customHeight="1" x14ac:dyDescent="0.25">
      <c r="B25" s="16">
        <v>13010000</v>
      </c>
      <c r="C25" s="6" t="s">
        <v>140</v>
      </c>
      <c r="D25" s="654">
        <f>D27+D26</f>
        <v>0</v>
      </c>
      <c r="E25" s="75">
        <f>E27+E26</f>
        <v>0</v>
      </c>
      <c r="F25" s="82">
        <f>F27</f>
        <v>0</v>
      </c>
      <c r="G25" s="83">
        <f>G27</f>
        <v>0</v>
      </c>
    </row>
    <row r="26" spans="2:7" ht="38.25" hidden="1" customHeight="1" x14ac:dyDescent="0.2">
      <c r="B26" s="17">
        <v>13010100</v>
      </c>
      <c r="C26" s="5" t="s">
        <v>238</v>
      </c>
      <c r="D26" s="656">
        <f>E26</f>
        <v>0</v>
      </c>
      <c r="E26" s="29"/>
      <c r="F26" s="9"/>
      <c r="G26" s="21"/>
    </row>
    <row r="27" spans="2:7" ht="63.75" hidden="1" x14ac:dyDescent="0.2">
      <c r="B27" s="17">
        <v>13010200</v>
      </c>
      <c r="C27" s="5" t="s">
        <v>139</v>
      </c>
      <c r="D27" s="656">
        <f>E27</f>
        <v>0</v>
      </c>
      <c r="E27" s="29"/>
      <c r="F27" s="9"/>
      <c r="G27" s="21"/>
    </row>
    <row r="28" spans="2:7" ht="25.5" hidden="1" customHeight="1" x14ac:dyDescent="0.2">
      <c r="B28" s="76">
        <v>13030000</v>
      </c>
      <c r="C28" s="77" t="s">
        <v>306</v>
      </c>
      <c r="D28" s="655">
        <f>E28+F28</f>
        <v>0</v>
      </c>
      <c r="E28" s="79">
        <f>E29</f>
        <v>0</v>
      </c>
      <c r="F28" s="9">
        <v>0</v>
      </c>
      <c r="G28" s="21">
        <v>0</v>
      </c>
    </row>
    <row r="29" spans="2:7" ht="39.75" hidden="1" customHeight="1" x14ac:dyDescent="0.2">
      <c r="B29" s="80">
        <v>13030100</v>
      </c>
      <c r="C29" s="81" t="s">
        <v>309</v>
      </c>
      <c r="D29" s="656">
        <f>E29</f>
        <v>0</v>
      </c>
      <c r="E29" s="29"/>
      <c r="F29" s="9"/>
      <c r="G29" s="21"/>
    </row>
    <row r="30" spans="2:7" s="84" customFormat="1" ht="25.5" hidden="1" customHeight="1" x14ac:dyDescent="0.2">
      <c r="B30" s="76">
        <v>13040000</v>
      </c>
      <c r="C30" s="77" t="s">
        <v>290</v>
      </c>
      <c r="D30" s="655">
        <f>D31</f>
        <v>0</v>
      </c>
      <c r="E30" s="79">
        <f>E31</f>
        <v>0</v>
      </c>
      <c r="F30" s="82">
        <f>F31</f>
        <v>0</v>
      </c>
      <c r="G30" s="83">
        <f>G31</f>
        <v>0</v>
      </c>
    </row>
    <row r="31" spans="2:7" ht="38.25" hidden="1" customHeight="1" x14ac:dyDescent="0.2">
      <c r="B31" s="85">
        <v>13040100</v>
      </c>
      <c r="C31" s="22" t="s">
        <v>207</v>
      </c>
      <c r="D31" s="656">
        <f>E31+F31</f>
        <v>0</v>
      </c>
      <c r="E31" s="29"/>
      <c r="F31" s="9"/>
      <c r="G31" s="21"/>
    </row>
    <row r="32" spans="2:7" ht="13.5" hidden="1" customHeight="1" x14ac:dyDescent="0.25">
      <c r="B32" s="72">
        <v>14000000</v>
      </c>
      <c r="C32" s="73" t="s">
        <v>56</v>
      </c>
      <c r="D32" s="654">
        <f>E32+F32</f>
        <v>0</v>
      </c>
      <c r="E32" s="75">
        <f>E37+E35+E33</f>
        <v>0</v>
      </c>
      <c r="F32" s="9">
        <v>0</v>
      </c>
      <c r="G32" s="21">
        <v>0</v>
      </c>
    </row>
    <row r="33" spans="2:7" ht="25.5" hidden="1" x14ac:dyDescent="0.2">
      <c r="B33" s="76">
        <v>14020000</v>
      </c>
      <c r="C33" s="18" t="s">
        <v>69</v>
      </c>
      <c r="D33" s="655">
        <f>E33+F33</f>
        <v>0</v>
      </c>
      <c r="E33" s="79">
        <f>E34</f>
        <v>0</v>
      </c>
      <c r="F33" s="9">
        <f>F34</f>
        <v>0</v>
      </c>
      <c r="G33" s="21">
        <f>G34</f>
        <v>0</v>
      </c>
    </row>
    <row r="34" spans="2:7" ht="13.5" hidden="1" customHeight="1" x14ac:dyDescent="0.2">
      <c r="B34" s="80">
        <v>14021900</v>
      </c>
      <c r="C34" s="81" t="s">
        <v>70</v>
      </c>
      <c r="D34" s="656">
        <f>E34+F34</f>
        <v>0</v>
      </c>
      <c r="E34" s="29"/>
      <c r="F34" s="9">
        <v>0</v>
      </c>
      <c r="G34" s="21">
        <v>0</v>
      </c>
    </row>
    <row r="35" spans="2:7" ht="27.75" hidden="1" customHeight="1" x14ac:dyDescent="0.2">
      <c r="B35" s="76">
        <v>14030000</v>
      </c>
      <c r="C35" s="18" t="s">
        <v>71</v>
      </c>
      <c r="D35" s="655">
        <f>D36</f>
        <v>0</v>
      </c>
      <c r="E35" s="79">
        <f>E36</f>
        <v>0</v>
      </c>
      <c r="F35" s="9">
        <f>F36</f>
        <v>0</v>
      </c>
      <c r="G35" s="21">
        <f>G36</f>
        <v>0</v>
      </c>
    </row>
    <row r="36" spans="2:7" ht="13.5" hidden="1" customHeight="1" x14ac:dyDescent="0.2">
      <c r="B36" s="80">
        <v>14031900</v>
      </c>
      <c r="C36" s="81" t="s">
        <v>70</v>
      </c>
      <c r="D36" s="656">
        <f t="shared" ref="D36:D41" si="0">E36+F36</f>
        <v>0</v>
      </c>
      <c r="E36" s="29"/>
      <c r="F36" s="9">
        <v>0</v>
      </c>
      <c r="G36" s="21">
        <v>0</v>
      </c>
    </row>
    <row r="37" spans="2:7" s="84" customFormat="1" ht="36.75" hidden="1" customHeight="1" x14ac:dyDescent="0.2">
      <c r="B37" s="76">
        <v>14040000</v>
      </c>
      <c r="C37" s="77" t="s">
        <v>57</v>
      </c>
      <c r="D37" s="655">
        <f t="shared" si="0"/>
        <v>0</v>
      </c>
      <c r="E37" s="79">
        <f>E38+E39</f>
        <v>0</v>
      </c>
      <c r="F37" s="82">
        <v>0</v>
      </c>
      <c r="G37" s="83">
        <v>0</v>
      </c>
    </row>
    <row r="38" spans="2:7" s="84" customFormat="1" ht="97.5" hidden="1" customHeight="1" x14ac:dyDescent="0.2">
      <c r="B38" s="85">
        <v>14040100</v>
      </c>
      <c r="C38" s="81" t="s">
        <v>307</v>
      </c>
      <c r="D38" s="657">
        <f t="shared" si="0"/>
        <v>0</v>
      </c>
      <c r="E38" s="87"/>
      <c r="F38" s="82"/>
      <c r="G38" s="83"/>
    </row>
    <row r="39" spans="2:7" s="84" customFormat="1" ht="63.75" hidden="1" x14ac:dyDescent="0.2">
      <c r="B39" s="197">
        <v>14040200</v>
      </c>
      <c r="C39" s="198" t="s">
        <v>308</v>
      </c>
      <c r="D39" s="658">
        <f t="shared" si="0"/>
        <v>0</v>
      </c>
      <c r="E39" s="199"/>
      <c r="F39" s="200"/>
      <c r="G39" s="83"/>
    </row>
    <row r="40" spans="2:7" s="84" customFormat="1" ht="39" customHeight="1" x14ac:dyDescent="0.25">
      <c r="B40" s="72">
        <v>18000000</v>
      </c>
      <c r="C40" s="73" t="s">
        <v>310</v>
      </c>
      <c r="D40" s="654">
        <f t="shared" si="0"/>
        <v>449600</v>
      </c>
      <c r="E40" s="75">
        <f>E41+E54+E52</f>
        <v>449600</v>
      </c>
      <c r="F40" s="82">
        <v>0</v>
      </c>
      <c r="G40" s="21">
        <v>0</v>
      </c>
    </row>
    <row r="41" spans="2:7" s="84" customFormat="1" ht="15" customHeight="1" x14ac:dyDescent="0.2">
      <c r="B41" s="76">
        <v>18010000</v>
      </c>
      <c r="C41" s="77" t="s">
        <v>42</v>
      </c>
      <c r="D41" s="655">
        <f t="shared" si="0"/>
        <v>449600</v>
      </c>
      <c r="E41" s="88">
        <f>SUM(E42:E51)</f>
        <v>449600</v>
      </c>
      <c r="F41" s="82">
        <f>SUM(F42:F49)</f>
        <v>0</v>
      </c>
      <c r="G41" s="83">
        <f>SUM(G42:G49)</f>
        <v>0</v>
      </c>
    </row>
    <row r="42" spans="2:7" ht="50.25" hidden="1" customHeight="1" x14ac:dyDescent="0.2">
      <c r="B42" s="80">
        <v>18010100</v>
      </c>
      <c r="C42" s="81" t="s">
        <v>311</v>
      </c>
      <c r="D42" s="656">
        <f t="shared" ref="D42:D56" si="1">E42+F42</f>
        <v>0</v>
      </c>
      <c r="E42" s="29"/>
      <c r="F42" s="9">
        <v>0</v>
      </c>
      <c r="G42" s="21">
        <v>0</v>
      </c>
    </row>
    <row r="43" spans="2:7" ht="42" hidden="1" customHeight="1" x14ac:dyDescent="0.2">
      <c r="B43" s="80">
        <v>18010200</v>
      </c>
      <c r="C43" s="81" t="s">
        <v>312</v>
      </c>
      <c r="D43" s="656">
        <f t="shared" si="1"/>
        <v>0</v>
      </c>
      <c r="E43" s="29"/>
      <c r="F43" s="9">
        <v>0</v>
      </c>
      <c r="G43" s="21">
        <v>0</v>
      </c>
    </row>
    <row r="44" spans="2:7" ht="51.75" hidden="1" customHeight="1" x14ac:dyDescent="0.2">
      <c r="B44" s="80">
        <v>18010300</v>
      </c>
      <c r="C44" s="81" t="s">
        <v>313</v>
      </c>
      <c r="D44" s="656">
        <f t="shared" si="1"/>
        <v>0</v>
      </c>
      <c r="E44" s="29"/>
      <c r="F44" s="9">
        <v>0</v>
      </c>
      <c r="G44" s="21">
        <v>0</v>
      </c>
    </row>
    <row r="45" spans="2:7" ht="42" hidden="1" customHeight="1" x14ac:dyDescent="0.2">
      <c r="B45" s="80">
        <v>18010400</v>
      </c>
      <c r="C45" s="81" t="s">
        <v>314</v>
      </c>
      <c r="D45" s="656">
        <f t="shared" si="1"/>
        <v>0</v>
      </c>
      <c r="E45" s="29"/>
      <c r="F45" s="9">
        <v>0</v>
      </c>
      <c r="G45" s="21">
        <v>0</v>
      </c>
    </row>
    <row r="46" spans="2:7" ht="14.25" hidden="1" customHeight="1" x14ac:dyDescent="0.2">
      <c r="B46" s="80">
        <v>18010500</v>
      </c>
      <c r="C46" s="81" t="s">
        <v>22</v>
      </c>
      <c r="D46" s="656">
        <f t="shared" si="1"/>
        <v>0</v>
      </c>
      <c r="E46" s="29"/>
      <c r="F46" s="9">
        <v>0</v>
      </c>
      <c r="G46" s="21">
        <v>0</v>
      </c>
    </row>
    <row r="47" spans="2:7" ht="14.25" customHeight="1" x14ac:dyDescent="0.2">
      <c r="B47" s="80">
        <v>18010600</v>
      </c>
      <c r="C47" s="81" t="s">
        <v>23</v>
      </c>
      <c r="D47" s="656">
        <f t="shared" si="1"/>
        <v>400000</v>
      </c>
      <c r="E47" s="29">
        <v>400000</v>
      </c>
      <c r="F47" s="9">
        <v>0</v>
      </c>
      <c r="G47" s="21">
        <v>0</v>
      </c>
    </row>
    <row r="48" spans="2:7" ht="14.25" hidden="1" customHeight="1" x14ac:dyDescent="0.2">
      <c r="B48" s="80">
        <v>18010700</v>
      </c>
      <c r="C48" s="81" t="s">
        <v>24</v>
      </c>
      <c r="D48" s="656">
        <f t="shared" si="1"/>
        <v>0</v>
      </c>
      <c r="E48" s="29"/>
      <c r="F48" s="9">
        <v>0</v>
      </c>
      <c r="G48" s="21">
        <v>0</v>
      </c>
    </row>
    <row r="49" spans="2:7" ht="14.25" hidden="1" customHeight="1" x14ac:dyDescent="0.2">
      <c r="B49" s="80">
        <v>18010900</v>
      </c>
      <c r="C49" s="81" t="s">
        <v>25</v>
      </c>
      <c r="D49" s="656">
        <f t="shared" si="1"/>
        <v>0</v>
      </c>
      <c r="E49" s="29"/>
      <c r="F49" s="9">
        <v>0</v>
      </c>
      <c r="G49" s="21">
        <v>0</v>
      </c>
    </row>
    <row r="50" spans="2:7" ht="14.25" customHeight="1" x14ac:dyDescent="0.2">
      <c r="B50" s="80">
        <v>18011000</v>
      </c>
      <c r="C50" s="81" t="s">
        <v>272</v>
      </c>
      <c r="D50" s="656">
        <f t="shared" si="1"/>
        <v>25000</v>
      </c>
      <c r="E50" s="29">
        <v>25000</v>
      </c>
      <c r="F50" s="89"/>
      <c r="G50" s="90"/>
    </row>
    <row r="51" spans="2:7" ht="14.25" customHeight="1" x14ac:dyDescent="0.2">
      <c r="B51" s="80">
        <v>18011100</v>
      </c>
      <c r="C51" s="81" t="s">
        <v>58</v>
      </c>
      <c r="D51" s="656">
        <f t="shared" si="1"/>
        <v>24600</v>
      </c>
      <c r="E51" s="29">
        <v>24600</v>
      </c>
      <c r="F51" s="89">
        <v>0</v>
      </c>
      <c r="G51" s="90">
        <v>0</v>
      </c>
    </row>
    <row r="52" spans="2:7" s="84" customFormat="1" ht="14.25" hidden="1" customHeight="1" x14ac:dyDescent="0.2">
      <c r="B52" s="16">
        <v>18030000</v>
      </c>
      <c r="C52" s="7" t="s">
        <v>141</v>
      </c>
      <c r="D52" s="655">
        <f>E52</f>
        <v>0</v>
      </c>
      <c r="E52" s="79">
        <f>E53</f>
        <v>0</v>
      </c>
      <c r="F52" s="91">
        <v>0</v>
      </c>
      <c r="G52" s="92">
        <v>0</v>
      </c>
    </row>
    <row r="53" spans="2:7" ht="24.75" hidden="1" customHeight="1" x14ac:dyDescent="0.2">
      <c r="B53" s="19">
        <v>18030100</v>
      </c>
      <c r="C53" s="8" t="s">
        <v>142</v>
      </c>
      <c r="D53" s="656">
        <f>E53</f>
        <v>0</v>
      </c>
      <c r="E53" s="29"/>
      <c r="F53" s="89">
        <v>0</v>
      </c>
      <c r="G53" s="90">
        <v>0</v>
      </c>
    </row>
    <row r="54" spans="2:7" s="84" customFormat="1" hidden="1" x14ac:dyDescent="0.2">
      <c r="B54" s="76">
        <v>18050000</v>
      </c>
      <c r="C54" s="93" t="s">
        <v>28</v>
      </c>
      <c r="D54" s="655">
        <f>E54+F54</f>
        <v>0</v>
      </c>
      <c r="E54" s="79">
        <f>SUM(E55:E57)</f>
        <v>0</v>
      </c>
      <c r="F54" s="91">
        <f>SUM(F55:F56)</f>
        <v>0</v>
      </c>
      <c r="G54" s="92">
        <f>SUM(G55:G56)</f>
        <v>0</v>
      </c>
    </row>
    <row r="55" spans="2:7" s="84" customFormat="1" ht="13.5" hidden="1" customHeight="1" x14ac:dyDescent="0.2">
      <c r="B55" s="80">
        <v>18050300</v>
      </c>
      <c r="C55" s="94" t="s">
        <v>29</v>
      </c>
      <c r="D55" s="656">
        <f t="shared" si="1"/>
        <v>0</v>
      </c>
      <c r="E55" s="29"/>
      <c r="F55" s="9">
        <v>0</v>
      </c>
      <c r="G55" s="21">
        <v>0</v>
      </c>
    </row>
    <row r="56" spans="2:7" s="84" customFormat="1" hidden="1" x14ac:dyDescent="0.2">
      <c r="B56" s="80">
        <v>18050400</v>
      </c>
      <c r="C56" s="94" t="s">
        <v>30</v>
      </c>
      <c r="D56" s="656">
        <f t="shared" si="1"/>
        <v>0</v>
      </c>
      <c r="E56" s="29"/>
      <c r="F56" s="9">
        <v>0</v>
      </c>
      <c r="G56" s="21">
        <v>0</v>
      </c>
    </row>
    <row r="57" spans="2:7" s="84" customFormat="1" ht="63.75" hidden="1" customHeight="1" x14ac:dyDescent="0.2">
      <c r="B57" s="19">
        <v>18050500</v>
      </c>
      <c r="C57" s="13" t="s">
        <v>315</v>
      </c>
      <c r="D57" s="656">
        <f>E57</f>
        <v>0</v>
      </c>
      <c r="E57" s="29"/>
      <c r="F57" s="89"/>
      <c r="G57" s="21"/>
    </row>
    <row r="58" spans="2:7" s="84" customFormat="1" ht="13.5" hidden="1" x14ac:dyDescent="0.25">
      <c r="B58" s="72">
        <v>19000000</v>
      </c>
      <c r="C58" s="73" t="s">
        <v>31</v>
      </c>
      <c r="D58" s="654">
        <f t="shared" ref="D58:D71" si="2">E58+F58</f>
        <v>0</v>
      </c>
      <c r="E58" s="75">
        <f>E59</f>
        <v>0</v>
      </c>
      <c r="F58" s="75">
        <f>F59</f>
        <v>0</v>
      </c>
      <c r="G58" s="21">
        <v>0</v>
      </c>
    </row>
    <row r="59" spans="2:7" s="84" customFormat="1" hidden="1" x14ac:dyDescent="0.2">
      <c r="B59" s="76">
        <v>19010000</v>
      </c>
      <c r="C59" s="95" t="s">
        <v>36</v>
      </c>
      <c r="D59" s="655">
        <f t="shared" si="2"/>
        <v>0</v>
      </c>
      <c r="E59" s="79">
        <f>E60</f>
        <v>0</v>
      </c>
      <c r="F59" s="79">
        <f>F60</f>
        <v>0</v>
      </c>
      <c r="G59" s="21">
        <v>0</v>
      </c>
    </row>
    <row r="60" spans="2:7" s="84" customFormat="1" ht="51" hidden="1" x14ac:dyDescent="0.2">
      <c r="B60" s="96">
        <v>19010100</v>
      </c>
      <c r="C60" s="97" t="s">
        <v>316</v>
      </c>
      <c r="D60" s="659">
        <f t="shared" si="2"/>
        <v>0</v>
      </c>
      <c r="E60" s="99">
        <v>0</v>
      </c>
      <c r="F60" s="98"/>
      <c r="G60" s="100"/>
    </row>
    <row r="61" spans="2:7" ht="15.75" x14ac:dyDescent="0.25">
      <c r="B61" s="101">
        <v>20000000</v>
      </c>
      <c r="C61" s="102" t="s">
        <v>8</v>
      </c>
      <c r="D61" s="660">
        <f t="shared" si="2"/>
        <v>1035000</v>
      </c>
      <c r="E61" s="104">
        <f>E62+E71+E81+E86</f>
        <v>1035000</v>
      </c>
      <c r="F61" s="255">
        <f>F86+F81+F71+F62</f>
        <v>0</v>
      </c>
      <c r="G61" s="21">
        <f>G86</f>
        <v>0</v>
      </c>
    </row>
    <row r="62" spans="2:7" s="107" customFormat="1" ht="27" x14ac:dyDescent="0.25">
      <c r="B62" s="191">
        <v>21000000</v>
      </c>
      <c r="C62" s="15" t="s">
        <v>147</v>
      </c>
      <c r="D62" s="661">
        <f t="shared" si="2"/>
        <v>110000</v>
      </c>
      <c r="E62" s="75">
        <f>E64+E63</f>
        <v>110000</v>
      </c>
      <c r="F62" s="105">
        <f>F64+F70</f>
        <v>0</v>
      </c>
      <c r="G62" s="106"/>
    </row>
    <row r="63" spans="2:7" s="107" customFormat="1" ht="42" hidden="1" customHeight="1" x14ac:dyDescent="0.25">
      <c r="B63" s="17">
        <v>21010300</v>
      </c>
      <c r="C63" s="5" t="s">
        <v>284</v>
      </c>
      <c r="D63" s="656">
        <f t="shared" si="2"/>
        <v>0</v>
      </c>
      <c r="E63" s="29"/>
      <c r="F63" s="105"/>
      <c r="G63" s="106"/>
    </row>
    <row r="64" spans="2:7" ht="13.5" x14ac:dyDescent="0.25">
      <c r="B64" s="72">
        <v>21080000</v>
      </c>
      <c r="C64" s="73" t="s">
        <v>13</v>
      </c>
      <c r="D64" s="654">
        <f t="shared" si="2"/>
        <v>110000</v>
      </c>
      <c r="E64" s="75">
        <f>E67+E68+E65+E69+E66</f>
        <v>110000</v>
      </c>
      <c r="F64" s="9">
        <v>0</v>
      </c>
      <c r="G64" s="21">
        <v>0</v>
      </c>
    </row>
    <row r="65" spans="2:7" hidden="1" x14ac:dyDescent="0.2">
      <c r="B65" s="80">
        <v>21080500</v>
      </c>
      <c r="C65" s="81" t="s">
        <v>13</v>
      </c>
      <c r="D65" s="656">
        <f t="shared" si="2"/>
        <v>0</v>
      </c>
      <c r="E65" s="29"/>
      <c r="F65" s="9"/>
      <c r="G65" s="21"/>
    </row>
    <row r="66" spans="2:7" ht="63.75" hidden="1" x14ac:dyDescent="0.2">
      <c r="B66" s="80">
        <v>21080900</v>
      </c>
      <c r="C66" s="81" t="s">
        <v>430</v>
      </c>
      <c r="D66" s="656">
        <f t="shared" ref="D66" si="3">E66+F66</f>
        <v>0</v>
      </c>
      <c r="E66" s="29"/>
      <c r="F66" s="9"/>
      <c r="G66" s="21"/>
    </row>
    <row r="67" spans="2:7" hidden="1" x14ac:dyDescent="0.2">
      <c r="B67" s="80">
        <v>21081100</v>
      </c>
      <c r="C67" s="81" t="s">
        <v>10</v>
      </c>
      <c r="D67" s="656">
        <f t="shared" si="2"/>
        <v>0</v>
      </c>
      <c r="E67" s="29"/>
      <c r="F67" s="9">
        <v>0</v>
      </c>
      <c r="G67" s="21">
        <v>0</v>
      </c>
    </row>
    <row r="68" spans="2:7" ht="77.25" customHeight="1" x14ac:dyDescent="0.2">
      <c r="B68" s="80">
        <v>21081500</v>
      </c>
      <c r="C68" s="14" t="s">
        <v>317</v>
      </c>
      <c r="D68" s="656">
        <f t="shared" si="2"/>
        <v>110000</v>
      </c>
      <c r="E68" s="29">
        <v>110000</v>
      </c>
      <c r="F68" s="9">
        <v>0</v>
      </c>
      <c r="G68" s="21">
        <v>0</v>
      </c>
    </row>
    <row r="69" spans="2:7" ht="75.75" hidden="1" customHeight="1" x14ac:dyDescent="0.2">
      <c r="B69" s="80">
        <v>21082400</v>
      </c>
      <c r="C69" s="14" t="s">
        <v>273</v>
      </c>
      <c r="D69" s="656">
        <f t="shared" si="2"/>
        <v>0</v>
      </c>
      <c r="E69" s="29"/>
      <c r="F69" s="9"/>
      <c r="G69" s="21"/>
    </row>
    <row r="70" spans="2:7" ht="38.25" hidden="1" x14ac:dyDescent="0.2">
      <c r="B70" s="76">
        <v>21110000</v>
      </c>
      <c r="C70" s="25" t="s">
        <v>243</v>
      </c>
      <c r="D70" s="655">
        <f>E70+F70</f>
        <v>0</v>
      </c>
      <c r="E70" s="79"/>
      <c r="F70" s="82"/>
      <c r="G70" s="83"/>
    </row>
    <row r="71" spans="2:7" ht="27" hidden="1" x14ac:dyDescent="0.25">
      <c r="B71" s="72">
        <v>22000000</v>
      </c>
      <c r="C71" s="73" t="s">
        <v>318</v>
      </c>
      <c r="D71" s="654">
        <f t="shared" si="2"/>
        <v>0</v>
      </c>
      <c r="E71" s="75">
        <f>E78+E72+E77</f>
        <v>0</v>
      </c>
      <c r="F71" s="9">
        <v>0</v>
      </c>
      <c r="G71" s="21">
        <v>0</v>
      </c>
    </row>
    <row r="72" spans="2:7" ht="13.5" hidden="1" x14ac:dyDescent="0.25">
      <c r="B72" s="76">
        <v>22010000</v>
      </c>
      <c r="C72" s="73" t="s">
        <v>61</v>
      </c>
      <c r="D72" s="655">
        <f>D74+D73+D75</f>
        <v>0</v>
      </c>
      <c r="E72" s="79">
        <f>E73+E74+E75</f>
        <v>0</v>
      </c>
      <c r="F72" s="82">
        <v>0</v>
      </c>
      <c r="G72" s="83">
        <v>0</v>
      </c>
    </row>
    <row r="73" spans="2:7" ht="38.25" hidden="1" x14ac:dyDescent="0.2">
      <c r="B73" s="17">
        <v>22010300</v>
      </c>
      <c r="C73" s="5" t="s">
        <v>143</v>
      </c>
      <c r="D73" s="656">
        <f>E73</f>
        <v>0</v>
      </c>
      <c r="E73" s="29"/>
      <c r="F73" s="9"/>
      <c r="G73" s="21"/>
    </row>
    <row r="74" spans="2:7" hidden="1" x14ac:dyDescent="0.2">
      <c r="B74" s="80">
        <v>22012500</v>
      </c>
      <c r="C74" s="81" t="s">
        <v>62</v>
      </c>
      <c r="D74" s="656">
        <f>E74</f>
        <v>0</v>
      </c>
      <c r="E74" s="29"/>
      <c r="F74" s="9">
        <v>0</v>
      </c>
      <c r="G74" s="21">
        <v>0</v>
      </c>
    </row>
    <row r="75" spans="2:7" ht="25.5" hidden="1" x14ac:dyDescent="0.2">
      <c r="B75" s="17">
        <v>22012600</v>
      </c>
      <c r="C75" s="5" t="s">
        <v>144</v>
      </c>
      <c r="D75" s="656">
        <f>E75</f>
        <v>0</v>
      </c>
      <c r="E75" s="29"/>
      <c r="F75" s="9"/>
      <c r="G75" s="21"/>
    </row>
    <row r="76" spans="2:7" ht="40.5" hidden="1" x14ac:dyDescent="0.25">
      <c r="B76" s="229">
        <v>22080000</v>
      </c>
      <c r="C76" s="230" t="s">
        <v>319</v>
      </c>
      <c r="D76" s="662">
        <f>E76</f>
        <v>0</v>
      </c>
      <c r="E76" s="231">
        <f>E77</f>
        <v>0</v>
      </c>
      <c r="F76" s="232">
        <v>0</v>
      </c>
      <c r="G76" s="233">
        <v>0</v>
      </c>
    </row>
    <row r="77" spans="2:7" ht="38.25" hidden="1" x14ac:dyDescent="0.2">
      <c r="B77" s="193">
        <v>22080400</v>
      </c>
      <c r="C77" s="192" t="s">
        <v>239</v>
      </c>
      <c r="D77" s="663">
        <f>E77</f>
        <v>0</v>
      </c>
      <c r="E77" s="30"/>
      <c r="F77" s="23"/>
      <c r="G77" s="24"/>
    </row>
    <row r="78" spans="2:7" ht="13.5" hidden="1" x14ac:dyDescent="0.25">
      <c r="B78" s="76">
        <v>22090000</v>
      </c>
      <c r="C78" s="73" t="s">
        <v>9</v>
      </c>
      <c r="D78" s="655">
        <f>E78+F78</f>
        <v>0</v>
      </c>
      <c r="E78" s="79">
        <f>SUM(E79:E80)</f>
        <v>0</v>
      </c>
      <c r="F78" s="9">
        <v>0</v>
      </c>
      <c r="G78" s="21">
        <v>0</v>
      </c>
    </row>
    <row r="79" spans="2:7" ht="49.5" hidden="1" customHeight="1" x14ac:dyDescent="0.2">
      <c r="B79" s="80">
        <v>22090100</v>
      </c>
      <c r="C79" s="81" t="s">
        <v>20</v>
      </c>
      <c r="D79" s="664">
        <f>E79+F79</f>
        <v>0</v>
      </c>
      <c r="E79" s="87"/>
      <c r="F79" s="9">
        <v>0</v>
      </c>
      <c r="G79" s="21">
        <v>0</v>
      </c>
    </row>
    <row r="80" spans="2:7" ht="37.5" hidden="1" customHeight="1" x14ac:dyDescent="0.2">
      <c r="B80" s="80">
        <v>22090400</v>
      </c>
      <c r="C80" s="81" t="s">
        <v>21</v>
      </c>
      <c r="D80" s="656">
        <f>E80+F80</f>
        <v>0</v>
      </c>
      <c r="E80" s="29"/>
      <c r="F80" s="9">
        <v>0</v>
      </c>
      <c r="G80" s="21">
        <v>0</v>
      </c>
    </row>
    <row r="81" spans="2:7" s="107" customFormat="1" ht="13.5" x14ac:dyDescent="0.25">
      <c r="B81" s="20">
        <v>24000000</v>
      </c>
      <c r="C81" s="10" t="s">
        <v>145</v>
      </c>
      <c r="D81" s="654">
        <f>E81+F81</f>
        <v>925000</v>
      </c>
      <c r="E81" s="75">
        <f>E82</f>
        <v>925000</v>
      </c>
      <c r="F81" s="105">
        <f>F82</f>
        <v>0</v>
      </c>
      <c r="G81" s="106"/>
    </row>
    <row r="82" spans="2:7" ht="13.5" x14ac:dyDescent="0.25">
      <c r="B82" s="16">
        <v>24060000</v>
      </c>
      <c r="C82" s="10" t="s">
        <v>146</v>
      </c>
      <c r="D82" s="655">
        <f>E82+F82</f>
        <v>925000</v>
      </c>
      <c r="E82" s="79">
        <f>E83+E85</f>
        <v>925000</v>
      </c>
      <c r="F82" s="82">
        <f>F83+F84+F85</f>
        <v>0</v>
      </c>
      <c r="G82" s="21"/>
    </row>
    <row r="83" spans="2:7" ht="13.5" thickBot="1" x14ac:dyDescent="0.25">
      <c r="B83" s="17">
        <v>24060300</v>
      </c>
      <c r="C83" s="4" t="s">
        <v>146</v>
      </c>
      <c r="D83" s="656">
        <f>E83</f>
        <v>925000</v>
      </c>
      <c r="E83" s="29">
        <v>925000</v>
      </c>
      <c r="F83" s="9"/>
      <c r="G83" s="21"/>
    </row>
    <row r="84" spans="2:7" ht="51" hidden="1" x14ac:dyDescent="0.2">
      <c r="B84" s="17">
        <v>24062100</v>
      </c>
      <c r="C84" s="5" t="s">
        <v>148</v>
      </c>
      <c r="D84" s="656">
        <f>E84+F84</f>
        <v>0</v>
      </c>
      <c r="E84" s="29">
        <v>0</v>
      </c>
      <c r="F84" s="9"/>
      <c r="G84" s="21"/>
    </row>
    <row r="85" spans="2:7" ht="126.75" hidden="1" customHeight="1" x14ac:dyDescent="0.2">
      <c r="B85" s="31">
        <v>24062200</v>
      </c>
      <c r="C85" s="5" t="s">
        <v>294</v>
      </c>
      <c r="D85" s="664">
        <f>E85</f>
        <v>0</v>
      </c>
      <c r="E85" s="87"/>
      <c r="F85" s="9"/>
      <c r="G85" s="21"/>
    </row>
    <row r="86" spans="2:7" ht="13.5" hidden="1" x14ac:dyDescent="0.25">
      <c r="B86" s="72">
        <v>25000000</v>
      </c>
      <c r="C86" s="73" t="s">
        <v>11</v>
      </c>
      <c r="D86" s="654">
        <f>E86+F86</f>
        <v>0</v>
      </c>
      <c r="E86" s="75">
        <f t="shared" ref="E86:G87" si="4">E87</f>
        <v>0</v>
      </c>
      <c r="F86" s="74">
        <f t="shared" si="4"/>
        <v>0</v>
      </c>
      <c r="G86" s="106">
        <f t="shared" si="4"/>
        <v>0</v>
      </c>
    </row>
    <row r="87" spans="2:7" s="84" customFormat="1" ht="40.5" hidden="1" x14ac:dyDescent="0.25">
      <c r="B87" s="76">
        <v>25010000</v>
      </c>
      <c r="C87" s="73" t="s">
        <v>32</v>
      </c>
      <c r="D87" s="655">
        <f>E87+F87</f>
        <v>0</v>
      </c>
      <c r="E87" s="79">
        <f t="shared" si="4"/>
        <v>0</v>
      </c>
      <c r="F87" s="78">
        <f t="shared" si="4"/>
        <v>0</v>
      </c>
      <c r="G87" s="83">
        <f t="shared" si="4"/>
        <v>0</v>
      </c>
    </row>
    <row r="88" spans="2:7" ht="25.5" hidden="1" x14ac:dyDescent="0.2">
      <c r="B88" s="80">
        <v>25010100</v>
      </c>
      <c r="C88" s="81" t="s">
        <v>33</v>
      </c>
      <c r="D88" s="656">
        <f>E88+F88</f>
        <v>0</v>
      </c>
      <c r="E88" s="29">
        <v>0</v>
      </c>
      <c r="F88" s="28"/>
      <c r="G88" s="21">
        <v>0</v>
      </c>
    </row>
    <row r="89" spans="2:7" ht="15.75" hidden="1" x14ac:dyDescent="0.25">
      <c r="B89" s="101">
        <v>30000000</v>
      </c>
      <c r="C89" s="102" t="s">
        <v>37</v>
      </c>
      <c r="D89" s="665">
        <f>E89+F89</f>
        <v>0</v>
      </c>
      <c r="E89" s="71">
        <f>E91+E90</f>
        <v>0</v>
      </c>
      <c r="F89" s="103">
        <f>F95+F90</f>
        <v>0</v>
      </c>
      <c r="G89" s="195">
        <f>G95+G90</f>
        <v>0</v>
      </c>
    </row>
    <row r="90" spans="2:7" ht="28.5" hidden="1" customHeight="1" x14ac:dyDescent="0.25">
      <c r="B90" s="72">
        <v>31000000</v>
      </c>
      <c r="C90" s="73" t="s">
        <v>275</v>
      </c>
      <c r="D90" s="661">
        <f>E90+F90</f>
        <v>0</v>
      </c>
      <c r="E90" s="75">
        <f>E91+E93+E94</f>
        <v>0</v>
      </c>
      <c r="F90" s="74">
        <f>G90</f>
        <v>0</v>
      </c>
      <c r="G90" s="188">
        <f>G91+G92+G93+G94</f>
        <v>0</v>
      </c>
    </row>
    <row r="91" spans="2:7" ht="79.5" hidden="1" customHeight="1" x14ac:dyDescent="0.25">
      <c r="B91" s="72">
        <v>31010000</v>
      </c>
      <c r="C91" s="73" t="s">
        <v>240</v>
      </c>
      <c r="D91" s="666">
        <f>E91</f>
        <v>0</v>
      </c>
      <c r="E91" s="29">
        <f>E92</f>
        <v>0</v>
      </c>
      <c r="F91" s="79"/>
      <c r="G91" s="222"/>
    </row>
    <row r="92" spans="2:7" ht="63.75" hidden="1" customHeight="1" x14ac:dyDescent="0.25">
      <c r="B92" s="80">
        <v>31010200</v>
      </c>
      <c r="C92" s="81" t="s">
        <v>320</v>
      </c>
      <c r="D92" s="656">
        <f>E92+F92</f>
        <v>0</v>
      </c>
      <c r="E92" s="29"/>
      <c r="F92" s="109"/>
      <c r="G92" s="110"/>
    </row>
    <row r="93" spans="2:7" ht="26.25" hidden="1" x14ac:dyDescent="0.25">
      <c r="B93" s="76">
        <v>31020000</v>
      </c>
      <c r="C93" s="77" t="s">
        <v>285</v>
      </c>
      <c r="D93" s="656">
        <f>E93+F93</f>
        <v>0</v>
      </c>
      <c r="E93" s="29"/>
      <c r="F93" s="109"/>
      <c r="G93" s="110"/>
    </row>
    <row r="94" spans="2:7" ht="40.5" hidden="1" x14ac:dyDescent="0.25">
      <c r="B94" s="72">
        <v>31030000</v>
      </c>
      <c r="C94" s="73" t="s">
        <v>274</v>
      </c>
      <c r="D94" s="656">
        <f>F94</f>
        <v>0</v>
      </c>
      <c r="E94" s="29"/>
      <c r="F94" s="28">
        <f>G94</f>
        <v>0</v>
      </c>
      <c r="G94" s="206"/>
    </row>
    <row r="95" spans="2:7" ht="27" hidden="1" x14ac:dyDescent="0.25">
      <c r="B95" s="72">
        <v>33000000</v>
      </c>
      <c r="C95" s="73" t="s">
        <v>34</v>
      </c>
      <c r="D95" s="654">
        <f>E95+F95</f>
        <v>0</v>
      </c>
      <c r="E95" s="29">
        <v>0</v>
      </c>
      <c r="F95" s="74">
        <f>F96</f>
        <v>0</v>
      </c>
      <c r="G95" s="188">
        <f>G96</f>
        <v>0</v>
      </c>
    </row>
    <row r="96" spans="2:7" ht="13.5" hidden="1" x14ac:dyDescent="0.25">
      <c r="B96" s="234">
        <v>33010000</v>
      </c>
      <c r="C96" s="235" t="s">
        <v>35</v>
      </c>
      <c r="D96" s="667">
        <f>D97+D98</f>
        <v>0</v>
      </c>
      <c r="E96" s="99">
        <f>E97</f>
        <v>0</v>
      </c>
      <c r="F96" s="236">
        <f>F97+F98</f>
        <v>0</v>
      </c>
      <c r="G96" s="237">
        <f>G97+G98</f>
        <v>0</v>
      </c>
    </row>
    <row r="97" spans="2:7" ht="64.5" hidden="1" customHeight="1" x14ac:dyDescent="0.2">
      <c r="B97" s="80">
        <v>33010100</v>
      </c>
      <c r="C97" s="5" t="s">
        <v>321</v>
      </c>
      <c r="D97" s="656">
        <f>F97+E97</f>
        <v>0</v>
      </c>
      <c r="E97" s="254">
        <v>0</v>
      </c>
      <c r="F97" s="28"/>
      <c r="G97" s="206"/>
    </row>
    <row r="98" spans="2:7" ht="65.25" hidden="1" customHeight="1" thickBot="1" x14ac:dyDescent="0.25">
      <c r="B98" s="250">
        <v>33010200</v>
      </c>
      <c r="C98" s="313" t="s">
        <v>346</v>
      </c>
      <c r="D98" s="659">
        <f>F98+E98</f>
        <v>0</v>
      </c>
      <c r="E98" s="251"/>
      <c r="F98" s="252"/>
      <c r="G98" s="253"/>
    </row>
    <row r="99" spans="2:7" s="189" customFormat="1" ht="36.75" customHeight="1" thickBot="1" x14ac:dyDescent="0.3">
      <c r="B99" s="311"/>
      <c r="C99" s="312" t="s">
        <v>112</v>
      </c>
      <c r="D99" s="604">
        <f>D14+D61+D89</f>
        <v>8369574</v>
      </c>
      <c r="E99" s="604">
        <f>E14+E61+E89</f>
        <v>8369574</v>
      </c>
      <c r="F99" s="604">
        <f>F14+F61+F89</f>
        <v>0</v>
      </c>
      <c r="G99" s="605">
        <f>G14+G61+G89</f>
        <v>0</v>
      </c>
    </row>
    <row r="100" spans="2:7" ht="15.75" x14ac:dyDescent="0.25">
      <c r="B100" s="307">
        <v>40000000</v>
      </c>
      <c r="C100" s="308" t="s">
        <v>14</v>
      </c>
      <c r="D100" s="665">
        <f>E100+F100</f>
        <v>366711</v>
      </c>
      <c r="E100" s="309">
        <f>E101</f>
        <v>366711</v>
      </c>
      <c r="F100" s="71">
        <f>F101</f>
        <v>0</v>
      </c>
      <c r="G100" s="310">
        <f>G101</f>
        <v>0</v>
      </c>
    </row>
    <row r="101" spans="2:7" ht="17.25" customHeight="1" x14ac:dyDescent="0.25">
      <c r="B101" s="76">
        <v>41000000</v>
      </c>
      <c r="C101" s="77" t="s">
        <v>38</v>
      </c>
      <c r="D101" s="655">
        <f>F101+E101</f>
        <v>366711</v>
      </c>
      <c r="E101" s="78">
        <f>E102+E113+E112</f>
        <v>366711</v>
      </c>
      <c r="F101" s="88">
        <f>F102+F110+F113</f>
        <v>0</v>
      </c>
      <c r="G101" s="217">
        <f>G113+G102</f>
        <v>0</v>
      </c>
    </row>
    <row r="102" spans="2:7" ht="26.25" customHeight="1" x14ac:dyDescent="0.25">
      <c r="B102" s="72">
        <v>41030000</v>
      </c>
      <c r="C102" s="73" t="s">
        <v>266</v>
      </c>
      <c r="D102" s="657">
        <f>D108+D104+D105+D106+D107+D109+D103</f>
        <v>36473</v>
      </c>
      <c r="E102" s="111">
        <f>E108+E104+E105+E106+E107+E109+E103</f>
        <v>36473</v>
      </c>
      <c r="F102" s="111">
        <f>SUM(F104:F109)</f>
        <v>0</v>
      </c>
      <c r="G102" s="284">
        <f>SUM(G104:G109)</f>
        <v>0</v>
      </c>
    </row>
    <row r="103" spans="2:7" ht="39.75" hidden="1" customHeight="1" x14ac:dyDescent="0.2">
      <c r="B103" s="11">
        <v>41031100</v>
      </c>
      <c r="C103" s="81" t="s">
        <v>442</v>
      </c>
      <c r="D103" s="664">
        <f>E103</f>
        <v>0</v>
      </c>
      <c r="E103" s="112">
        <v>0</v>
      </c>
      <c r="F103" s="111"/>
      <c r="G103" s="284"/>
    </row>
    <row r="104" spans="2:7" ht="52.5" customHeight="1" x14ac:dyDescent="0.2">
      <c r="B104" s="11">
        <v>41035100</v>
      </c>
      <c r="C104" s="81" t="s">
        <v>625</v>
      </c>
      <c r="D104" s="664">
        <f>E104</f>
        <v>36473</v>
      </c>
      <c r="E104" s="112">
        <v>36473</v>
      </c>
      <c r="F104" s="114"/>
      <c r="G104" s="113"/>
    </row>
    <row r="105" spans="2:7" ht="25.5" hidden="1" x14ac:dyDescent="0.2">
      <c r="B105" s="11">
        <v>41033900</v>
      </c>
      <c r="C105" s="12" t="s">
        <v>407</v>
      </c>
      <c r="D105" s="664">
        <f>E105+F105</f>
        <v>0</v>
      </c>
      <c r="E105" s="112">
        <v>0</v>
      </c>
      <c r="F105" s="108"/>
      <c r="G105" s="287"/>
    </row>
    <row r="106" spans="2:7" ht="38.25" hidden="1" x14ac:dyDescent="0.25">
      <c r="B106" s="223">
        <v>41035400</v>
      </c>
      <c r="C106" s="12" t="s">
        <v>383</v>
      </c>
      <c r="D106" s="664">
        <f>E106</f>
        <v>0</v>
      </c>
      <c r="E106" s="112"/>
      <c r="F106" s="112"/>
      <c r="G106" s="106"/>
    </row>
    <row r="107" spans="2:7" ht="57" hidden="1" customHeight="1" x14ac:dyDescent="0.25">
      <c r="B107" s="223">
        <v>41036000</v>
      </c>
      <c r="C107" s="12" t="s">
        <v>384</v>
      </c>
      <c r="D107" s="664">
        <f>E107</f>
        <v>0</v>
      </c>
      <c r="E107" s="112"/>
      <c r="F107" s="105"/>
      <c r="G107" s="106"/>
    </row>
    <row r="108" spans="2:7" ht="42.75" hidden="1" customHeight="1" x14ac:dyDescent="0.2">
      <c r="B108" s="223">
        <v>41036300</v>
      </c>
      <c r="C108" s="12" t="s">
        <v>467</v>
      </c>
      <c r="D108" s="664">
        <f>E108</f>
        <v>0</v>
      </c>
      <c r="E108" s="112">
        <v>0</v>
      </c>
      <c r="F108" s="108"/>
      <c r="G108" s="287"/>
    </row>
    <row r="109" spans="2:7" ht="40.5" hidden="1" customHeight="1" x14ac:dyDescent="0.2">
      <c r="B109" s="223">
        <v>41038800</v>
      </c>
      <c r="C109" s="12" t="s">
        <v>456</v>
      </c>
      <c r="D109" s="664">
        <f>E109+F109</f>
        <v>0</v>
      </c>
      <c r="E109" s="112"/>
      <c r="F109" s="108"/>
      <c r="G109" s="287"/>
    </row>
    <row r="110" spans="2:7" ht="27" hidden="1" x14ac:dyDescent="0.25">
      <c r="B110" s="115">
        <v>41040000</v>
      </c>
      <c r="C110" s="187" t="s">
        <v>271</v>
      </c>
      <c r="D110" s="657">
        <f>D112</f>
        <v>0</v>
      </c>
      <c r="E110" s="111">
        <f>D110</f>
        <v>0</v>
      </c>
      <c r="F110" s="74"/>
      <c r="G110" s="188"/>
    </row>
    <row r="111" spans="2:7" ht="63.75" hidden="1" x14ac:dyDescent="0.25">
      <c r="B111" s="11">
        <v>41040200</v>
      </c>
      <c r="C111" s="12" t="s">
        <v>267</v>
      </c>
      <c r="D111" s="668">
        <f>E111+F111</f>
        <v>0</v>
      </c>
      <c r="E111" s="114"/>
      <c r="F111" s="105"/>
      <c r="G111" s="106"/>
    </row>
    <row r="112" spans="2:7" ht="13.5" hidden="1" x14ac:dyDescent="0.25">
      <c r="B112" s="11">
        <v>41040400</v>
      </c>
      <c r="C112" s="12" t="s">
        <v>270</v>
      </c>
      <c r="D112" s="664">
        <f>E112</f>
        <v>0</v>
      </c>
      <c r="E112" s="112"/>
      <c r="F112" s="105"/>
      <c r="G112" s="106"/>
    </row>
    <row r="113" spans="2:8" ht="27" customHeight="1" x14ac:dyDescent="0.25">
      <c r="B113" s="115">
        <v>41050000</v>
      </c>
      <c r="C113" s="73" t="s">
        <v>265</v>
      </c>
      <c r="D113" s="657">
        <f>SUM(E113:F113)</f>
        <v>330238</v>
      </c>
      <c r="E113" s="111">
        <f>E115+E116+E117+E119+E120+E114+E118</f>
        <v>330238</v>
      </c>
      <c r="F113" s="86">
        <f>F119+F118</f>
        <v>0</v>
      </c>
      <c r="G113" s="216">
        <f>G119</f>
        <v>0</v>
      </c>
    </row>
    <row r="114" spans="2:8" ht="21" hidden="1" customHeight="1" x14ac:dyDescent="0.2">
      <c r="B114" s="223"/>
      <c r="C114" s="12"/>
      <c r="D114" s="669"/>
      <c r="E114" s="220"/>
      <c r="F114" s="218"/>
      <c r="G114" s="219"/>
    </row>
    <row r="115" spans="2:8" ht="38.25" hidden="1" customHeight="1" x14ac:dyDescent="0.2">
      <c r="B115" s="223">
        <v>41051000</v>
      </c>
      <c r="C115" s="12" t="s">
        <v>439</v>
      </c>
      <c r="D115" s="669">
        <f>E115</f>
        <v>0</v>
      </c>
      <c r="E115" s="220"/>
      <c r="F115" s="218"/>
      <c r="G115" s="219"/>
    </row>
    <row r="116" spans="2:8" ht="57" hidden="1" customHeight="1" x14ac:dyDescent="0.2">
      <c r="B116" s="223">
        <v>41051700</v>
      </c>
      <c r="C116" s="12" t="s">
        <v>209</v>
      </c>
      <c r="D116" s="669">
        <f>E116</f>
        <v>0</v>
      </c>
      <c r="E116" s="220"/>
      <c r="F116" s="218"/>
      <c r="G116" s="219"/>
    </row>
    <row r="117" spans="2:8" ht="19.5" customHeight="1" x14ac:dyDescent="0.2">
      <c r="B117" s="223">
        <v>41053900</v>
      </c>
      <c r="C117" s="12" t="s">
        <v>189</v>
      </c>
      <c r="D117" s="664">
        <f>E117</f>
        <v>30000</v>
      </c>
      <c r="E117" s="112">
        <v>30000</v>
      </c>
      <c r="F117" s="86"/>
      <c r="G117" s="216"/>
    </row>
    <row r="118" spans="2:8" ht="39" customHeight="1" thickBot="1" x14ac:dyDescent="0.25">
      <c r="B118" s="85">
        <v>41059300</v>
      </c>
      <c r="C118" s="12" t="s">
        <v>626</v>
      </c>
      <c r="D118" s="664">
        <f>E118+F118</f>
        <v>300238</v>
      </c>
      <c r="E118" s="112">
        <v>300238</v>
      </c>
      <c r="F118" s="108"/>
      <c r="G118" s="216"/>
    </row>
    <row r="119" spans="2:8" ht="54.75" hidden="1" customHeight="1" x14ac:dyDescent="0.2">
      <c r="B119" s="80">
        <v>41051400</v>
      </c>
      <c r="C119" s="81" t="s">
        <v>295</v>
      </c>
      <c r="D119" s="664">
        <f>E119+F119</f>
        <v>0</v>
      </c>
      <c r="E119" s="112"/>
      <c r="F119" s="112"/>
      <c r="G119" s="221"/>
    </row>
    <row r="120" spans="2:8" ht="69.75" hidden="1" customHeight="1" thickBot="1" x14ac:dyDescent="0.25">
      <c r="B120" s="288" t="s">
        <v>268</v>
      </c>
      <c r="C120" s="289" t="s">
        <v>269</v>
      </c>
      <c r="D120" s="670">
        <f>E120</f>
        <v>0</v>
      </c>
      <c r="E120" s="290"/>
      <c r="F120" s="291"/>
      <c r="G120" s="292"/>
    </row>
    <row r="121" spans="2:8" s="190" customFormat="1" ht="17.25" thickBot="1" x14ac:dyDescent="0.3">
      <c r="B121" s="672"/>
      <c r="C121" s="673" t="s">
        <v>108</v>
      </c>
      <c r="D121" s="671">
        <f>D99+D100</f>
        <v>8736285</v>
      </c>
      <c r="E121" s="674">
        <f>E99+E100</f>
        <v>8736285</v>
      </c>
      <c r="F121" s="674">
        <f>F99+F100</f>
        <v>0</v>
      </c>
      <c r="G121" s="675">
        <f>G99+G100</f>
        <v>0</v>
      </c>
      <c r="H121" s="196"/>
    </row>
    <row r="122" spans="2:8" x14ac:dyDescent="0.2">
      <c r="E122" s="2"/>
      <c r="F122" s="2"/>
      <c r="G122" s="2"/>
    </row>
    <row r="123" spans="2:8" s="26" customFormat="1" ht="18.75" x14ac:dyDescent="0.3">
      <c r="B123" s="26" t="s">
        <v>408</v>
      </c>
      <c r="D123" s="116"/>
      <c r="E123" s="702" t="s">
        <v>409</v>
      </c>
      <c r="F123" s="702"/>
      <c r="G123" s="702"/>
    </row>
    <row r="124" spans="2:8" x14ac:dyDescent="0.2">
      <c r="D124" s="43"/>
      <c r="E124" s="2"/>
      <c r="F124" s="2"/>
      <c r="G124" s="2"/>
    </row>
    <row r="125" spans="2:8" ht="15.75" x14ac:dyDescent="0.25">
      <c r="B125" s="117"/>
      <c r="D125" s="43"/>
      <c r="E125" s="2"/>
      <c r="F125" s="118"/>
      <c r="G125" s="119"/>
    </row>
    <row r="126" spans="2:8" ht="15.75" x14ac:dyDescent="0.25">
      <c r="B126" s="117"/>
      <c r="C126" s="117"/>
      <c r="D126" s="117"/>
      <c r="E126" s="119"/>
      <c r="F126" s="2"/>
      <c r="G126" s="2"/>
    </row>
    <row r="127" spans="2:8" x14ac:dyDescent="0.2">
      <c r="E127" s="12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1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17" t="s">
        <v>1</v>
      </c>
      <c r="F1" s="717"/>
      <c r="G1" s="717"/>
    </row>
    <row r="2" spans="2:7" x14ac:dyDescent="0.2">
      <c r="D2" s="703" t="str">
        <f>додаток_1!D2</f>
        <v xml:space="preserve"> до рішення Здолбунівської міської ради</v>
      </c>
      <c r="E2" s="703"/>
      <c r="F2" s="703"/>
      <c r="G2" s="703"/>
    </row>
    <row r="3" spans="2:7" ht="15.75" customHeight="1" x14ac:dyDescent="0.2">
      <c r="D3" s="716" t="str">
        <f>додаток_1!D3</f>
        <v>"Про зміни до бюджету Здолбунівської міської територіальної громади на 2026 рік"</v>
      </c>
      <c r="E3" s="716"/>
      <c r="F3" s="716"/>
      <c r="G3" s="716"/>
    </row>
    <row r="4" spans="2:7" x14ac:dyDescent="0.2">
      <c r="D4" s="703" t="str">
        <f>додаток_1!D4</f>
        <v>від 06 травня 2026 року № 3295</v>
      </c>
      <c r="E4" s="703"/>
      <c r="F4" s="703"/>
      <c r="G4" s="703"/>
    </row>
    <row r="5" spans="2:7" x14ac:dyDescent="0.2">
      <c r="F5" s="32"/>
      <c r="G5" s="32"/>
    </row>
    <row r="8" spans="2:7" ht="15.75" x14ac:dyDescent="0.25">
      <c r="B8" s="704" t="s">
        <v>416</v>
      </c>
      <c r="C8" s="704"/>
      <c r="D8" s="704"/>
      <c r="E8" s="704"/>
      <c r="F8" s="704"/>
      <c r="G8" s="704"/>
    </row>
    <row r="9" spans="2:7" ht="15.75" x14ac:dyDescent="0.25">
      <c r="B9" s="704" t="s">
        <v>468</v>
      </c>
      <c r="C9" s="704"/>
      <c r="D9" s="704"/>
      <c r="E9" s="704"/>
      <c r="F9" s="704"/>
      <c r="G9" s="704"/>
    </row>
    <row r="10" spans="2:7" ht="15.75" x14ac:dyDescent="0.25">
      <c r="B10" s="121"/>
      <c r="C10" s="121"/>
      <c r="D10" s="121"/>
      <c r="E10" s="121"/>
      <c r="F10" s="121"/>
      <c r="G10" s="121"/>
    </row>
    <row r="11" spans="2:7" s="34" customFormat="1" x14ac:dyDescent="0.2">
      <c r="B11" s="718">
        <v>1755900000</v>
      </c>
      <c r="C11" s="718"/>
      <c r="D11" s="124"/>
      <c r="E11" s="124"/>
      <c r="F11" s="124"/>
      <c r="G11" s="124"/>
    </row>
    <row r="12" spans="2:7" s="34" customFormat="1" ht="11.25" x14ac:dyDescent="0.2">
      <c r="B12" s="34" t="s">
        <v>124</v>
      </c>
    </row>
    <row r="13" spans="2:7" ht="13.5" thickBot="1" x14ac:dyDescent="0.25">
      <c r="G13" s="1" t="s">
        <v>12</v>
      </c>
    </row>
    <row r="14" spans="2:7" s="133" customFormat="1" ht="15" x14ac:dyDescent="0.25">
      <c r="B14" s="722" t="s">
        <v>39</v>
      </c>
      <c r="C14" s="724" t="s">
        <v>109</v>
      </c>
      <c r="D14" s="724" t="s">
        <v>105</v>
      </c>
      <c r="E14" s="726" t="s">
        <v>15</v>
      </c>
      <c r="F14" s="728" t="s">
        <v>5</v>
      </c>
      <c r="G14" s="729"/>
    </row>
    <row r="15" spans="2:7" s="133" customFormat="1" ht="43.5" thickBot="1" x14ac:dyDescent="0.3">
      <c r="B15" s="723"/>
      <c r="C15" s="725"/>
      <c r="D15" s="725"/>
      <c r="E15" s="727"/>
      <c r="F15" s="134" t="s">
        <v>106</v>
      </c>
      <c r="G15" s="135" t="s">
        <v>107</v>
      </c>
    </row>
    <row r="16" spans="2:7" s="133" customFormat="1" ht="15.75" thickBot="1" x14ac:dyDescent="0.3">
      <c r="B16" s="136">
        <v>1</v>
      </c>
      <c r="C16" s="136">
        <v>2</v>
      </c>
      <c r="D16" s="136">
        <v>3</v>
      </c>
      <c r="E16" s="136">
        <v>4</v>
      </c>
      <c r="F16" s="137">
        <v>5</v>
      </c>
      <c r="G16" s="138">
        <v>6</v>
      </c>
    </row>
    <row r="17" spans="2:10" s="133" customFormat="1" ht="15.75" thickBot="1" x14ac:dyDescent="0.3">
      <c r="B17" s="730" t="s">
        <v>113</v>
      </c>
      <c r="C17" s="731"/>
      <c r="D17" s="731"/>
      <c r="E17" s="731"/>
      <c r="F17" s="731"/>
      <c r="G17" s="732"/>
    </row>
    <row r="18" spans="2:10" s="133" customFormat="1" ht="15" x14ac:dyDescent="0.25">
      <c r="B18" s="139">
        <v>200000</v>
      </c>
      <c r="C18" s="126" t="s">
        <v>110</v>
      </c>
      <c r="D18" s="676">
        <f>D19</f>
        <v>0</v>
      </c>
      <c r="E18" s="126">
        <f>E19</f>
        <v>5000000</v>
      </c>
      <c r="F18" s="245">
        <f>F19</f>
        <v>-5000000</v>
      </c>
      <c r="G18" s="126">
        <f>G19</f>
        <v>-5000000</v>
      </c>
    </row>
    <row r="19" spans="2:10" s="133" customFormat="1" ht="30" x14ac:dyDescent="0.25">
      <c r="B19" s="140">
        <v>208000</v>
      </c>
      <c r="C19" s="141" t="s">
        <v>281</v>
      </c>
      <c r="D19" s="677">
        <f>D20-D21</f>
        <v>0</v>
      </c>
      <c r="E19" s="127">
        <f>E20-E21+E22</f>
        <v>5000000</v>
      </c>
      <c r="F19" s="246">
        <f>F20-F21+F22</f>
        <v>-5000000</v>
      </c>
      <c r="G19" s="127">
        <f>G20-G21+G22</f>
        <v>-5000000</v>
      </c>
    </row>
    <row r="20" spans="2:10" s="133" customFormat="1" ht="15" x14ac:dyDescent="0.25">
      <c r="B20" s="142">
        <v>208100</v>
      </c>
      <c r="C20" s="141" t="s">
        <v>231</v>
      </c>
      <c r="D20" s="678">
        <f>E20+F20</f>
        <v>0</v>
      </c>
      <c r="E20" s="129"/>
      <c r="F20" s="247"/>
      <c r="G20" s="129"/>
    </row>
    <row r="21" spans="2:10" s="133" customFormat="1" ht="15" x14ac:dyDescent="0.25">
      <c r="B21" s="143">
        <v>208200</v>
      </c>
      <c r="C21" s="128" t="s">
        <v>40</v>
      </c>
      <c r="D21" s="678">
        <f>E21+F21</f>
        <v>0</v>
      </c>
      <c r="E21" s="129"/>
      <c r="F21" s="247"/>
      <c r="G21" s="129"/>
    </row>
    <row r="22" spans="2:10" s="133" customFormat="1" ht="60.75" customHeight="1" x14ac:dyDescent="0.25">
      <c r="B22" s="208">
        <v>208400</v>
      </c>
      <c r="C22" s="141" t="s">
        <v>59</v>
      </c>
      <c r="D22" s="679">
        <f>E22+F22</f>
        <v>0</v>
      </c>
      <c r="E22" s="129">
        <v>5000000</v>
      </c>
      <c r="F22" s="247">
        <v>-5000000</v>
      </c>
      <c r="G22" s="129">
        <v>-5000000</v>
      </c>
      <c r="J22" s="215"/>
    </row>
    <row r="23" spans="2:10" s="133" customFormat="1" ht="17.25" customHeight="1" thickBot="1" x14ac:dyDescent="0.3">
      <c r="B23" s="144"/>
      <c r="C23" s="145" t="s">
        <v>111</v>
      </c>
      <c r="D23" s="680">
        <f>D18</f>
        <v>0</v>
      </c>
      <c r="E23" s="131">
        <f>E18</f>
        <v>5000000</v>
      </c>
      <c r="F23" s="248">
        <f>F18</f>
        <v>-5000000</v>
      </c>
      <c r="G23" s="131">
        <f>G18</f>
        <v>-5000000</v>
      </c>
    </row>
    <row r="24" spans="2:10" s="133" customFormat="1" ht="17.25" customHeight="1" thickBot="1" x14ac:dyDescent="0.3">
      <c r="B24" s="719" t="s">
        <v>114</v>
      </c>
      <c r="C24" s="720"/>
      <c r="D24" s="720"/>
      <c r="E24" s="720"/>
      <c r="F24" s="720"/>
      <c r="G24" s="721"/>
    </row>
    <row r="25" spans="2:10" s="62" customFormat="1" ht="28.5" x14ac:dyDescent="0.2">
      <c r="B25" s="139">
        <v>600000</v>
      </c>
      <c r="C25" s="146" t="s">
        <v>41</v>
      </c>
      <c r="D25" s="676">
        <f>D26</f>
        <v>0</v>
      </c>
      <c r="E25" s="126">
        <f>E26</f>
        <v>5000000</v>
      </c>
      <c r="F25" s="245">
        <f>F26</f>
        <v>-5000000</v>
      </c>
      <c r="G25" s="126">
        <f>G26</f>
        <v>-5000000</v>
      </c>
    </row>
    <row r="26" spans="2:10" s="62" customFormat="1" ht="12.75" customHeight="1" x14ac:dyDescent="0.2">
      <c r="B26" s="140">
        <v>602000</v>
      </c>
      <c r="C26" s="147" t="s">
        <v>232</v>
      </c>
      <c r="D26" s="677">
        <f>D27-D28</f>
        <v>0</v>
      </c>
      <c r="E26" s="127">
        <f>E27-E28+E29</f>
        <v>5000000</v>
      </c>
      <c r="F26" s="246">
        <f>F27-F28+F29</f>
        <v>-5000000</v>
      </c>
      <c r="G26" s="127">
        <f>G27-G28+G29</f>
        <v>-5000000</v>
      </c>
    </row>
    <row r="27" spans="2:10" s="62" customFormat="1" ht="15" x14ac:dyDescent="0.25">
      <c r="B27" s="142">
        <v>602100</v>
      </c>
      <c r="C27" s="141" t="s">
        <v>231</v>
      </c>
      <c r="D27" s="678">
        <f>E27+F27</f>
        <v>0</v>
      </c>
      <c r="E27" s="129">
        <f>E20</f>
        <v>0</v>
      </c>
      <c r="F27" s="247">
        <f t="shared" ref="F27:G29" si="0">F20</f>
        <v>0</v>
      </c>
      <c r="G27" s="129">
        <f t="shared" si="0"/>
        <v>0</v>
      </c>
    </row>
    <row r="28" spans="2:10" s="62" customFormat="1" ht="15" x14ac:dyDescent="0.25">
      <c r="B28" s="143">
        <v>602200</v>
      </c>
      <c r="C28" s="128" t="s">
        <v>40</v>
      </c>
      <c r="D28" s="678">
        <f>E28+F28</f>
        <v>0</v>
      </c>
      <c r="E28" s="129">
        <f>E21</f>
        <v>0</v>
      </c>
      <c r="F28" s="247">
        <f t="shared" si="0"/>
        <v>0</v>
      </c>
      <c r="G28" s="129">
        <f t="shared" si="0"/>
        <v>0</v>
      </c>
    </row>
    <row r="29" spans="2:10" s="133" customFormat="1" ht="60.75" customHeight="1" x14ac:dyDescent="0.25">
      <c r="B29" s="143">
        <v>602400</v>
      </c>
      <c r="C29" s="141" t="s">
        <v>59</v>
      </c>
      <c r="D29" s="678">
        <f>E29+F29</f>
        <v>0</v>
      </c>
      <c r="E29" s="129">
        <f>E22</f>
        <v>5000000</v>
      </c>
      <c r="F29" s="247">
        <f t="shared" si="0"/>
        <v>-5000000</v>
      </c>
      <c r="G29" s="129">
        <f t="shared" si="0"/>
        <v>-5000000</v>
      </c>
    </row>
    <row r="30" spans="2:10" s="133" customFormat="1" ht="15.75" thickBot="1" x14ac:dyDescent="0.3">
      <c r="B30" s="148"/>
      <c r="C30" s="145" t="s">
        <v>111</v>
      </c>
      <c r="D30" s="681">
        <f>D25</f>
        <v>0</v>
      </c>
      <c r="E30" s="132">
        <f>E25</f>
        <v>5000000</v>
      </c>
      <c r="F30" s="249">
        <f>F25</f>
        <v>-5000000</v>
      </c>
      <c r="G30" s="132">
        <f>G25</f>
        <v>-5000000</v>
      </c>
    </row>
    <row r="35" spans="2:7" s="26" customFormat="1" ht="18.75" x14ac:dyDescent="0.3">
      <c r="B35" s="26" t="s">
        <v>408</v>
      </c>
      <c r="D35" s="116"/>
      <c r="E35" s="702" t="s">
        <v>409</v>
      </c>
      <c r="F35" s="702"/>
      <c r="G35" s="702"/>
    </row>
    <row r="36" spans="2:7" ht="15.75" x14ac:dyDescent="0.25">
      <c r="B36" s="117"/>
      <c r="E36" s="11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4"/>
  <sheetViews>
    <sheetView view="pageBreakPreview" zoomScale="80" zoomScaleNormal="80" zoomScaleSheetLayoutView="80" workbookViewId="0"/>
  </sheetViews>
  <sheetFormatPr defaultRowHeight="15" x14ac:dyDescent="0.25"/>
  <cols>
    <col min="1" max="1" width="11.140625" style="133" customWidth="1"/>
    <col min="2" max="2" width="12.140625" style="133" customWidth="1"/>
    <col min="3" max="3" width="11.7109375" style="133" customWidth="1"/>
    <col min="4" max="4" width="55.42578125" style="133" customWidth="1"/>
    <col min="5" max="5" width="19.7109375" style="133" customWidth="1"/>
    <col min="6" max="6" width="16.28515625" style="133" customWidth="1"/>
    <col min="7" max="7" width="16.85546875" style="133" customWidth="1"/>
    <col min="8" max="8" width="13.85546875" style="133" customWidth="1"/>
    <col min="9" max="9" width="15.42578125" style="133" customWidth="1"/>
    <col min="10" max="10" width="15.85546875" style="133" customWidth="1"/>
    <col min="11" max="11" width="15.5703125" style="133" customWidth="1"/>
    <col min="12" max="12" width="13.7109375" style="133" customWidth="1"/>
    <col min="13" max="13" width="13" style="133" customWidth="1"/>
    <col min="14" max="14" width="9.140625" style="133" customWidth="1"/>
    <col min="15" max="15" width="15.5703125" style="133" customWidth="1"/>
    <col min="16" max="16" width="17.28515625" style="133" customWidth="1"/>
    <col min="17" max="17" width="10.85546875" style="133" bestFit="1" customWidth="1"/>
    <col min="18" max="18" width="13.5703125" style="133" bestFit="1" customWidth="1"/>
    <col min="19" max="16384" width="9.140625" style="133"/>
  </cols>
  <sheetData>
    <row r="1" spans="1:16" x14ac:dyDescent="0.25">
      <c r="K1" s="755" t="s">
        <v>624</v>
      </c>
      <c r="L1" s="755"/>
      <c r="M1" s="755"/>
      <c r="N1" s="755"/>
      <c r="O1" s="755"/>
      <c r="P1" s="755"/>
    </row>
    <row r="2" spans="1:16" x14ac:dyDescent="0.25">
      <c r="C2" s="209"/>
      <c r="K2" s="755" t="str">
        <f>додаток_1!D2</f>
        <v xml:space="preserve"> до рішення Здолбунівської міської ради</v>
      </c>
      <c r="L2" s="755"/>
      <c r="M2" s="755"/>
      <c r="N2" s="755"/>
      <c r="O2" s="755"/>
      <c r="P2" s="755"/>
    </row>
    <row r="3" spans="1:16" ht="21" customHeight="1" x14ac:dyDescent="0.25">
      <c r="K3" s="756" t="str">
        <f>додаток_1!D3</f>
        <v>"Про зміни до бюджету Здолбунівської міської територіальної громади на 2026 рік"</v>
      </c>
      <c r="L3" s="756"/>
      <c r="M3" s="756"/>
      <c r="N3" s="756"/>
      <c r="O3" s="756"/>
      <c r="P3" s="756"/>
    </row>
    <row r="4" spans="1:16" ht="15" customHeight="1" x14ac:dyDescent="0.25">
      <c r="K4" s="755" t="str">
        <f>додаток_1!D4</f>
        <v>від 06 травня 2026 року № 3295</v>
      </c>
      <c r="L4" s="755"/>
      <c r="M4" s="755"/>
      <c r="N4" s="755"/>
      <c r="O4" s="755"/>
      <c r="P4" s="755"/>
    </row>
    <row r="5" spans="1:16" x14ac:dyDescent="0.25">
      <c r="B5" s="757" t="s">
        <v>415</v>
      </c>
      <c r="C5" s="757"/>
      <c r="D5" s="757"/>
      <c r="E5" s="757"/>
      <c r="F5" s="757"/>
      <c r="G5" s="757"/>
      <c r="H5" s="757"/>
      <c r="I5" s="757"/>
      <c r="J5" s="757"/>
      <c r="K5" s="757"/>
      <c r="L5" s="757"/>
      <c r="M5" s="757"/>
      <c r="N5" s="757"/>
      <c r="O5" s="757"/>
      <c r="P5" s="757"/>
    </row>
    <row r="6" spans="1:16" ht="17.25" customHeight="1" x14ac:dyDescent="0.25">
      <c r="B6" s="757" t="s">
        <v>468</v>
      </c>
      <c r="C6" s="757"/>
      <c r="D6" s="757"/>
      <c r="E6" s="757"/>
      <c r="F6" s="757"/>
      <c r="G6" s="757"/>
      <c r="H6" s="757"/>
      <c r="I6" s="757"/>
      <c r="J6" s="757"/>
      <c r="K6" s="757"/>
      <c r="L6" s="757"/>
      <c r="M6" s="757"/>
      <c r="N6" s="757"/>
      <c r="O6" s="757"/>
      <c r="P6" s="757"/>
    </row>
    <row r="7" spans="1:16" x14ac:dyDescent="0.25">
      <c r="A7" s="765">
        <v>1755900000</v>
      </c>
      <c r="B7" s="765"/>
      <c r="C7" s="64"/>
      <c r="D7" s="64"/>
      <c r="E7" s="64"/>
      <c r="F7" s="64"/>
      <c r="G7" s="64"/>
      <c r="H7" s="64"/>
      <c r="I7" s="64"/>
      <c r="J7" s="64"/>
      <c r="K7" s="64"/>
      <c r="L7" s="64"/>
      <c r="M7" s="64"/>
      <c r="N7" s="64"/>
      <c r="O7" s="210"/>
      <c r="P7" s="64"/>
    </row>
    <row r="8" spans="1:16" x14ac:dyDescent="0.25">
      <c r="A8" s="133" t="s">
        <v>129</v>
      </c>
      <c r="B8" s="64"/>
      <c r="C8" s="64"/>
      <c r="D8" s="64"/>
      <c r="E8" s="64"/>
      <c r="F8" s="64"/>
      <c r="G8" s="64"/>
      <c r="H8" s="64"/>
      <c r="I8" s="64"/>
      <c r="J8" s="64"/>
      <c r="K8" s="64"/>
      <c r="L8" s="64"/>
      <c r="M8" s="64"/>
      <c r="N8" s="64"/>
      <c r="O8" s="64"/>
      <c r="P8" s="64"/>
    </row>
    <row r="9" spans="1:16" ht="13.5" customHeight="1" thickBot="1" x14ac:dyDescent="0.3">
      <c r="P9" s="133" t="s">
        <v>19</v>
      </c>
    </row>
    <row r="10" spans="1:16" ht="18" customHeight="1" x14ac:dyDescent="0.25">
      <c r="A10" s="766" t="s">
        <v>125</v>
      </c>
      <c r="B10" s="770" t="s">
        <v>126</v>
      </c>
      <c r="C10" s="745" t="s">
        <v>115</v>
      </c>
      <c r="D10" s="752" t="s">
        <v>127</v>
      </c>
      <c r="E10" s="733" t="s">
        <v>15</v>
      </c>
      <c r="F10" s="734"/>
      <c r="G10" s="734"/>
      <c r="H10" s="734"/>
      <c r="I10" s="751"/>
      <c r="J10" s="733" t="s">
        <v>5</v>
      </c>
      <c r="K10" s="734"/>
      <c r="L10" s="734"/>
      <c r="M10" s="734"/>
      <c r="N10" s="734"/>
      <c r="O10" s="734"/>
      <c r="P10" s="758" t="s">
        <v>0</v>
      </c>
    </row>
    <row r="11" spans="1:16" ht="21" customHeight="1" x14ac:dyDescent="0.25">
      <c r="A11" s="767"/>
      <c r="B11" s="771"/>
      <c r="C11" s="746"/>
      <c r="D11" s="753"/>
      <c r="E11" s="748" t="s">
        <v>106</v>
      </c>
      <c r="F11" s="740" t="s">
        <v>43</v>
      </c>
      <c r="G11" s="761" t="s">
        <v>16</v>
      </c>
      <c r="H11" s="762"/>
      <c r="I11" s="742" t="s">
        <v>44</v>
      </c>
      <c r="J11" s="748" t="s">
        <v>106</v>
      </c>
      <c r="K11" s="737" t="s">
        <v>116</v>
      </c>
      <c r="L11" s="740" t="s">
        <v>43</v>
      </c>
      <c r="M11" s="761" t="s">
        <v>16</v>
      </c>
      <c r="N11" s="762"/>
      <c r="O11" s="763" t="s">
        <v>44</v>
      </c>
      <c r="P11" s="759"/>
    </row>
    <row r="12" spans="1:16" ht="36" customHeight="1" x14ac:dyDescent="0.25">
      <c r="A12" s="767"/>
      <c r="B12" s="771"/>
      <c r="C12" s="746"/>
      <c r="D12" s="753"/>
      <c r="E12" s="749"/>
      <c r="F12" s="740"/>
      <c r="G12" s="737" t="s">
        <v>17</v>
      </c>
      <c r="H12" s="737" t="s">
        <v>18</v>
      </c>
      <c r="I12" s="743"/>
      <c r="J12" s="749"/>
      <c r="K12" s="738"/>
      <c r="L12" s="740"/>
      <c r="M12" s="737" t="s">
        <v>17</v>
      </c>
      <c r="N12" s="735" t="s">
        <v>18</v>
      </c>
      <c r="O12" s="763"/>
      <c r="P12" s="759"/>
    </row>
    <row r="13" spans="1:16" ht="65.25" customHeight="1" thickBot="1" x14ac:dyDescent="0.3">
      <c r="A13" s="768"/>
      <c r="B13" s="736"/>
      <c r="C13" s="747"/>
      <c r="D13" s="754"/>
      <c r="E13" s="750"/>
      <c r="F13" s="741"/>
      <c r="G13" s="739"/>
      <c r="H13" s="739"/>
      <c r="I13" s="744"/>
      <c r="J13" s="769"/>
      <c r="K13" s="739"/>
      <c r="L13" s="741"/>
      <c r="M13" s="739"/>
      <c r="N13" s="736"/>
      <c r="O13" s="764"/>
      <c r="P13" s="760"/>
    </row>
    <row r="14" spans="1:16" ht="15.75" thickBot="1" x14ac:dyDescent="0.3">
      <c r="A14" s="136">
        <v>1</v>
      </c>
      <c r="B14" s="211">
        <v>2</v>
      </c>
      <c r="C14" s="211">
        <v>3</v>
      </c>
      <c r="D14" s="212">
        <v>4</v>
      </c>
      <c r="E14" s="240">
        <v>5</v>
      </c>
      <c r="F14" s="241">
        <v>6</v>
      </c>
      <c r="G14" s="242">
        <v>7</v>
      </c>
      <c r="H14" s="242">
        <v>8</v>
      </c>
      <c r="I14" s="243">
        <v>9</v>
      </c>
      <c r="J14" s="240">
        <v>10</v>
      </c>
      <c r="K14" s="241">
        <v>11</v>
      </c>
      <c r="L14" s="242">
        <v>12</v>
      </c>
      <c r="M14" s="242">
        <v>13</v>
      </c>
      <c r="N14" s="242">
        <v>14</v>
      </c>
      <c r="O14" s="244">
        <v>15</v>
      </c>
      <c r="P14" s="136">
        <v>16</v>
      </c>
    </row>
    <row r="15" spans="1:16" s="117" customFormat="1" ht="20.25" customHeight="1" thickBot="1" x14ac:dyDescent="0.3">
      <c r="A15" s="590" t="s">
        <v>149</v>
      </c>
      <c r="B15" s="591"/>
      <c r="C15" s="592"/>
      <c r="D15" s="593" t="s">
        <v>45</v>
      </c>
      <c r="E15" s="594">
        <f>E16</f>
        <v>9011873</v>
      </c>
      <c r="F15" s="595">
        <f t="shared" ref="F15:P15" si="0">F16</f>
        <v>8917173</v>
      </c>
      <c r="G15" s="595">
        <f t="shared" si="0"/>
        <v>1679005</v>
      </c>
      <c r="H15" s="595">
        <f t="shared" si="0"/>
        <v>0</v>
      </c>
      <c r="I15" s="596">
        <f t="shared" si="0"/>
        <v>94700</v>
      </c>
      <c r="J15" s="594">
        <f t="shared" si="0"/>
        <v>-4610000</v>
      </c>
      <c r="K15" s="595">
        <f t="shared" si="0"/>
        <v>-4610000</v>
      </c>
      <c r="L15" s="595">
        <f t="shared" si="0"/>
        <v>0</v>
      </c>
      <c r="M15" s="595">
        <f t="shared" si="0"/>
        <v>0</v>
      </c>
      <c r="N15" s="595">
        <f t="shared" si="0"/>
        <v>0</v>
      </c>
      <c r="O15" s="597">
        <f t="shared" si="0"/>
        <v>-4610000</v>
      </c>
      <c r="P15" s="598">
        <f t="shared" si="0"/>
        <v>4401873</v>
      </c>
    </row>
    <row r="16" spans="1:16" s="117" customFormat="1" ht="20.25" customHeight="1" thickBot="1" x14ac:dyDescent="0.3">
      <c r="A16" s="599" t="s">
        <v>150</v>
      </c>
      <c r="B16" s="600"/>
      <c r="C16" s="601"/>
      <c r="D16" s="602" t="s">
        <v>45</v>
      </c>
      <c r="E16" s="603">
        <f>E17+E18+E20+E25+E23+E26+E28+E33+E36+E37+E40+E41+E42+E43+E47+E49+E50+E21+E51+E22+E44+E46+E45+E19+E29+E34+E24</f>
        <v>9011873</v>
      </c>
      <c r="F16" s="604">
        <f>F17+F18+F20+F25+F23+F26+F28+F33+F36+F37+F40+F41+F42+F43+F47+F49+F50+F21+F51+F22+F44+F46+F45+F19+F29+F34+F24</f>
        <v>8917173</v>
      </c>
      <c r="G16" s="604">
        <f>G17+G18+G20+G25+G23+G26+G28+G33+G36+G37+G40+G41+G42+G43+G47+G49+G50+G21+G51+G22+G44+G46+G45+G19+G29+G34+G24</f>
        <v>1679005</v>
      </c>
      <c r="H16" s="604">
        <f>H17+H18+H20+H25+H23+H26+H28+H33+H36+H37+H40+H41+H42+H43+H47+H49+H50+H21+H51+H22+H44+H46+H45+H19+H29+H34+H24</f>
        <v>0</v>
      </c>
      <c r="I16" s="605">
        <f t="shared" ref="I16" si="1">I17+I18+I20+I25+I23+I26+I28+I33+I36+I37+I40+I41+I42+I43+I47+I49+I50+I21+I51+I22+I44+I46+I45+I19+I29</f>
        <v>94700</v>
      </c>
      <c r="J16" s="606">
        <f>J17+J18+J19+J20+J21+J22+J23+J25+J26+J28+J29+J33+J34+J36+J37+J40+J41+J42+J43+J44+J45+J46+J47+J50+J51+J35+J38+J39+J27</f>
        <v>-4610000</v>
      </c>
      <c r="K16" s="604">
        <f>K17+K18+K19+K20+K21+K22+K23+K25+K26+K28+K29+K33+K34+K36+K37+K40+K41+K42+K43+K44+K45+K46+K47+K50+K51+K35+K38+K27</f>
        <v>-4610000</v>
      </c>
      <c r="L16" s="604">
        <f t="shared" ref="L16:N16" si="2">L17+L18+L19+L20+L21+L22+L23+L25+L26+L28+L29+L33+L34+L36+L37+L40+L41+L42+L43+L44+L45+L46+L47</f>
        <v>0</v>
      </c>
      <c r="M16" s="604">
        <f t="shared" si="2"/>
        <v>0</v>
      </c>
      <c r="N16" s="604">
        <f t="shared" si="2"/>
        <v>0</v>
      </c>
      <c r="O16" s="605">
        <f>O17+O18+O19+O20+O21+O22+O23+O25+O26+O28+O29+O33+O34+O36+O37+O40+O41+O42+O43+O44+O45+O46+O47+O50+O51+O35+O38+O39+O27</f>
        <v>-4610000</v>
      </c>
      <c r="P16" s="607">
        <f>P17+P18+P20+P25+P23+P26+P28+P33+P36+P37+P40+P41+P42+P43+P47+P49+P50+P21+P22+P51+P48+P44+P46+P45+P19+P34+P29+P35+P38+P39+P24+P27</f>
        <v>4401873</v>
      </c>
    </row>
    <row r="17" spans="1:18" s="117" customFormat="1" ht="68.25" customHeight="1" x14ac:dyDescent="0.25">
      <c r="A17" s="314" t="s">
        <v>88</v>
      </c>
      <c r="B17" s="315" t="s">
        <v>72</v>
      </c>
      <c r="C17" s="316" t="s">
        <v>46</v>
      </c>
      <c r="D17" s="317" t="s">
        <v>338</v>
      </c>
      <c r="E17" s="628">
        <f>F17</f>
        <v>48000</v>
      </c>
      <c r="F17" s="319">
        <v>48000</v>
      </c>
      <c r="G17" s="319"/>
      <c r="H17" s="319"/>
      <c r="I17" s="294"/>
      <c r="J17" s="628"/>
      <c r="K17" s="320"/>
      <c r="L17" s="319"/>
      <c r="M17" s="319"/>
      <c r="N17" s="319"/>
      <c r="O17" s="294"/>
      <c r="P17" s="644">
        <f>E17+J17</f>
        <v>48000</v>
      </c>
      <c r="Q17" s="321"/>
      <c r="R17" s="322"/>
    </row>
    <row r="18" spans="1:18" s="117" customFormat="1" ht="15.75" hidden="1" x14ac:dyDescent="0.25">
      <c r="A18" s="323" t="s">
        <v>89</v>
      </c>
      <c r="B18" s="324" t="s">
        <v>68</v>
      </c>
      <c r="C18" s="325" t="s">
        <v>55</v>
      </c>
      <c r="D18" s="326" t="s">
        <v>83</v>
      </c>
      <c r="E18" s="629">
        <f t="shared" ref="E18:E26" si="3">F18</f>
        <v>0</v>
      </c>
      <c r="F18" s="328"/>
      <c r="G18" s="328"/>
      <c r="H18" s="328"/>
      <c r="I18" s="167"/>
      <c r="J18" s="629"/>
      <c r="K18" s="329"/>
      <c r="L18" s="328"/>
      <c r="M18" s="328"/>
      <c r="N18" s="328"/>
      <c r="O18" s="167"/>
      <c r="P18" s="645">
        <f>E18</f>
        <v>0</v>
      </c>
    </row>
    <row r="19" spans="1:18" s="117" customFormat="1" ht="31.5" hidden="1" x14ac:dyDescent="0.25">
      <c r="A19" s="323" t="s">
        <v>322</v>
      </c>
      <c r="B19" s="163">
        <v>3032</v>
      </c>
      <c r="C19" s="325" t="s">
        <v>63</v>
      </c>
      <c r="D19" s="326" t="s">
        <v>323</v>
      </c>
      <c r="E19" s="629">
        <f t="shared" si="3"/>
        <v>0</v>
      </c>
      <c r="F19" s="328"/>
      <c r="G19" s="328"/>
      <c r="H19" s="328"/>
      <c r="I19" s="167"/>
      <c r="J19" s="629"/>
      <c r="K19" s="329"/>
      <c r="L19" s="328"/>
      <c r="M19" s="328"/>
      <c r="N19" s="328"/>
      <c r="O19" s="167"/>
      <c r="P19" s="645">
        <f>E19</f>
        <v>0</v>
      </c>
    </row>
    <row r="20" spans="1:18" s="117" customFormat="1" ht="47.25" hidden="1" x14ac:dyDescent="0.25">
      <c r="A20" s="323" t="s">
        <v>90</v>
      </c>
      <c r="B20" s="163">
        <v>3033</v>
      </c>
      <c r="C20" s="325" t="s">
        <v>63</v>
      </c>
      <c r="D20" s="326" t="s">
        <v>64</v>
      </c>
      <c r="E20" s="629">
        <f t="shared" si="3"/>
        <v>0</v>
      </c>
      <c r="F20" s="328"/>
      <c r="G20" s="328"/>
      <c r="H20" s="328"/>
      <c r="I20" s="167"/>
      <c r="J20" s="629"/>
      <c r="K20" s="329"/>
      <c r="L20" s="328"/>
      <c r="M20" s="328"/>
      <c r="N20" s="328"/>
      <c r="O20" s="167"/>
      <c r="P20" s="645">
        <f t="shared" ref="P20:P25" si="4">E20+J20</f>
        <v>0</v>
      </c>
      <c r="Q20" s="321"/>
    </row>
    <row r="21" spans="1:18" s="117" customFormat="1" ht="31.5" hidden="1" x14ac:dyDescent="0.25">
      <c r="A21" s="323" t="s">
        <v>212</v>
      </c>
      <c r="B21" s="163">
        <v>3035</v>
      </c>
      <c r="C21" s="325" t="s">
        <v>63</v>
      </c>
      <c r="D21" s="326" t="s">
        <v>324</v>
      </c>
      <c r="E21" s="629">
        <f>F21</f>
        <v>0</v>
      </c>
      <c r="F21" s="328"/>
      <c r="G21" s="328"/>
      <c r="H21" s="328"/>
      <c r="I21" s="167"/>
      <c r="J21" s="629"/>
      <c r="K21" s="329"/>
      <c r="L21" s="328"/>
      <c r="M21" s="328"/>
      <c r="N21" s="328"/>
      <c r="O21" s="167"/>
      <c r="P21" s="645">
        <f t="shared" si="4"/>
        <v>0</v>
      </c>
    </row>
    <row r="22" spans="1:18" s="117" customFormat="1" ht="63" x14ac:dyDescent="0.25">
      <c r="A22" s="331" t="s">
        <v>260</v>
      </c>
      <c r="B22" s="332">
        <v>3104</v>
      </c>
      <c r="C22" s="333" t="s">
        <v>258</v>
      </c>
      <c r="D22" s="334" t="s">
        <v>259</v>
      </c>
      <c r="E22" s="629">
        <f>F22</f>
        <v>2000000</v>
      </c>
      <c r="F22" s="335">
        <v>2000000</v>
      </c>
      <c r="G22" s="328">
        <v>1679005</v>
      </c>
      <c r="H22" s="328"/>
      <c r="I22" s="336"/>
      <c r="J22" s="629">
        <f>K22</f>
        <v>0</v>
      </c>
      <c r="K22" s="329">
        <f>O22</f>
        <v>0</v>
      </c>
      <c r="L22" s="328"/>
      <c r="M22" s="328"/>
      <c r="N22" s="328"/>
      <c r="O22" s="167"/>
      <c r="P22" s="645">
        <f>E22+J22</f>
        <v>2000000</v>
      </c>
    </row>
    <row r="23" spans="1:18" s="117" customFormat="1" ht="31.5" hidden="1" x14ac:dyDescent="0.25">
      <c r="A23" s="323" t="s">
        <v>302</v>
      </c>
      <c r="B23" s="324" t="s">
        <v>303</v>
      </c>
      <c r="C23" s="325" t="s">
        <v>173</v>
      </c>
      <c r="D23" s="337" t="s">
        <v>304</v>
      </c>
      <c r="E23" s="630">
        <f>F23</f>
        <v>0</v>
      </c>
      <c r="F23" s="335"/>
      <c r="G23" s="328"/>
      <c r="H23" s="328"/>
      <c r="I23" s="167"/>
      <c r="J23" s="631"/>
      <c r="K23" s="338"/>
      <c r="L23" s="339"/>
      <c r="M23" s="339"/>
      <c r="N23" s="339"/>
      <c r="O23" s="194"/>
      <c r="P23" s="645">
        <f>E23+J23</f>
        <v>0</v>
      </c>
    </row>
    <row r="24" spans="1:18" s="117" customFormat="1" ht="64.5" hidden="1" customHeight="1" x14ac:dyDescent="0.25">
      <c r="A24" s="238" t="s">
        <v>257</v>
      </c>
      <c r="B24" s="493">
        <v>3160</v>
      </c>
      <c r="C24" s="213" t="s">
        <v>65</v>
      </c>
      <c r="D24" s="492" t="s">
        <v>256</v>
      </c>
      <c r="E24" s="630"/>
      <c r="F24" s="335"/>
      <c r="G24" s="328"/>
      <c r="H24" s="328"/>
      <c r="I24" s="167"/>
      <c r="J24" s="631"/>
      <c r="K24" s="338"/>
      <c r="L24" s="339"/>
      <c r="M24" s="339"/>
      <c r="N24" s="339"/>
      <c r="O24" s="194"/>
      <c r="P24" s="645">
        <f>E24+J24</f>
        <v>0</v>
      </c>
    </row>
    <row r="25" spans="1:18" s="117" customFormat="1" ht="85.5" hidden="1" customHeight="1" x14ac:dyDescent="0.25">
      <c r="A25" s="238" t="s">
        <v>461</v>
      </c>
      <c r="B25" s="430">
        <v>3225</v>
      </c>
      <c r="C25" s="213" t="s">
        <v>462</v>
      </c>
      <c r="D25" s="239" t="s">
        <v>463</v>
      </c>
      <c r="E25" s="631">
        <f t="shared" si="3"/>
        <v>0</v>
      </c>
      <c r="F25" s="339"/>
      <c r="G25" s="341"/>
      <c r="H25" s="341"/>
      <c r="I25" s="342"/>
      <c r="J25" s="637">
        <f>K25</f>
        <v>0</v>
      </c>
      <c r="K25" s="343">
        <f>O25</f>
        <v>0</v>
      </c>
      <c r="L25" s="344"/>
      <c r="M25" s="344"/>
      <c r="N25" s="344"/>
      <c r="O25" s="345"/>
      <c r="P25" s="646">
        <f t="shared" si="4"/>
        <v>0</v>
      </c>
    </row>
    <row r="26" spans="1:18" s="117" customFormat="1" ht="31.5" x14ac:dyDescent="0.25">
      <c r="A26" s="323" t="s">
        <v>121</v>
      </c>
      <c r="B26" s="324" t="s">
        <v>100</v>
      </c>
      <c r="C26" s="325" t="s">
        <v>48</v>
      </c>
      <c r="D26" s="326" t="s">
        <v>632</v>
      </c>
      <c r="E26" s="628">
        <f t="shared" si="3"/>
        <v>225000</v>
      </c>
      <c r="F26" s="346">
        <f>150000+75000</f>
        <v>225000</v>
      </c>
      <c r="G26" s="319"/>
      <c r="H26" s="319"/>
      <c r="I26" s="294"/>
      <c r="J26" s="629"/>
      <c r="K26" s="329"/>
      <c r="L26" s="328"/>
      <c r="M26" s="328"/>
      <c r="N26" s="328"/>
      <c r="O26" s="167"/>
      <c r="P26" s="645">
        <f t="shared" ref="P26:P32" si="5">E26+J26</f>
        <v>225000</v>
      </c>
    </row>
    <row r="27" spans="1:18" s="117" customFormat="1" ht="69" customHeight="1" x14ac:dyDescent="0.25">
      <c r="A27" s="541" t="s">
        <v>512</v>
      </c>
      <c r="B27" s="543" t="s">
        <v>629</v>
      </c>
      <c r="C27" s="544" t="s">
        <v>48</v>
      </c>
      <c r="D27" s="542" t="s">
        <v>513</v>
      </c>
      <c r="E27" s="628"/>
      <c r="F27" s="346"/>
      <c r="G27" s="319"/>
      <c r="H27" s="319"/>
      <c r="I27" s="294"/>
      <c r="J27" s="629">
        <v>-5000000</v>
      </c>
      <c r="K27" s="329">
        <v>-5000000</v>
      </c>
      <c r="L27" s="328"/>
      <c r="M27" s="328"/>
      <c r="N27" s="328"/>
      <c r="O27" s="167">
        <v>-5000000</v>
      </c>
      <c r="P27" s="645">
        <f t="shared" si="5"/>
        <v>-5000000</v>
      </c>
    </row>
    <row r="28" spans="1:18" s="117" customFormat="1" ht="15.75" hidden="1" x14ac:dyDescent="0.25">
      <c r="A28" s="323" t="s">
        <v>122</v>
      </c>
      <c r="B28" s="324" t="s">
        <v>101</v>
      </c>
      <c r="C28" s="325" t="s">
        <v>51</v>
      </c>
      <c r="D28" s="326" t="s">
        <v>102</v>
      </c>
      <c r="E28" s="629">
        <f>F28</f>
        <v>0</v>
      </c>
      <c r="F28" s="335"/>
      <c r="G28" s="328"/>
      <c r="H28" s="328"/>
      <c r="I28" s="167"/>
      <c r="J28" s="629"/>
      <c r="K28" s="329"/>
      <c r="L28" s="328"/>
      <c r="M28" s="328"/>
      <c r="N28" s="328"/>
      <c r="O28" s="167"/>
      <c r="P28" s="645">
        <f t="shared" si="5"/>
        <v>0</v>
      </c>
      <c r="Q28" s="321"/>
    </row>
    <row r="29" spans="1:18" s="189" customFormat="1" ht="36.75" customHeight="1" x14ac:dyDescent="0.25">
      <c r="A29" s="323" t="s">
        <v>343</v>
      </c>
      <c r="B29" s="173" t="s">
        <v>344</v>
      </c>
      <c r="C29" s="347"/>
      <c r="D29" s="348" t="s">
        <v>345</v>
      </c>
      <c r="E29" s="632">
        <f>E30+E31+E32</f>
        <v>1653219</v>
      </c>
      <c r="F29" s="349">
        <f>F30+F31+F32</f>
        <v>1653219</v>
      </c>
      <c r="G29" s="349"/>
      <c r="H29" s="349"/>
      <c r="I29" s="161"/>
      <c r="J29" s="632"/>
      <c r="K29" s="349"/>
      <c r="L29" s="349"/>
      <c r="M29" s="349"/>
      <c r="N29" s="349"/>
      <c r="O29" s="161"/>
      <c r="P29" s="645">
        <f>E29+J29</f>
        <v>1653219</v>
      </c>
      <c r="Q29" s="350"/>
    </row>
    <row r="30" spans="1:18" s="358" customFormat="1" ht="42" customHeight="1" x14ac:dyDescent="0.25">
      <c r="A30" s="351" t="s">
        <v>135</v>
      </c>
      <c r="B30" s="352" t="s">
        <v>136</v>
      </c>
      <c r="C30" s="353" t="s">
        <v>49</v>
      </c>
      <c r="D30" s="354" t="s">
        <v>137</v>
      </c>
      <c r="E30" s="633">
        <f t="shared" ref="E30:E36" si="6">F30</f>
        <v>1493219</v>
      </c>
      <c r="F30" s="355">
        <f>1306419+186800</f>
        <v>1493219</v>
      </c>
      <c r="G30" s="356"/>
      <c r="H30" s="356"/>
      <c r="I30" s="336"/>
      <c r="J30" s="633"/>
      <c r="K30" s="357"/>
      <c r="L30" s="356"/>
      <c r="M30" s="356"/>
      <c r="N30" s="356"/>
      <c r="O30" s="336"/>
      <c r="P30" s="647">
        <f t="shared" si="5"/>
        <v>1493219</v>
      </c>
    </row>
    <row r="31" spans="1:18" s="358" customFormat="1" ht="37.5" customHeight="1" x14ac:dyDescent="0.25">
      <c r="A31" s="351" t="s">
        <v>186</v>
      </c>
      <c r="B31" s="352" t="s">
        <v>187</v>
      </c>
      <c r="C31" s="353" t="s">
        <v>49</v>
      </c>
      <c r="D31" s="354" t="s">
        <v>188</v>
      </c>
      <c r="E31" s="633">
        <f t="shared" si="6"/>
        <v>160000</v>
      </c>
      <c r="F31" s="355">
        <f>160000</f>
        <v>160000</v>
      </c>
      <c r="G31" s="356"/>
      <c r="H31" s="356"/>
      <c r="I31" s="336"/>
      <c r="J31" s="633"/>
      <c r="K31" s="357"/>
      <c r="L31" s="356"/>
      <c r="M31" s="356"/>
      <c r="N31" s="356"/>
      <c r="O31" s="336"/>
      <c r="P31" s="647">
        <f t="shared" si="5"/>
        <v>160000</v>
      </c>
    </row>
    <row r="32" spans="1:18" s="358" customFormat="1" ht="39" hidden="1" customHeight="1" x14ac:dyDescent="0.25">
      <c r="A32" s="351" t="s">
        <v>263</v>
      </c>
      <c r="B32" s="352" t="s">
        <v>262</v>
      </c>
      <c r="C32" s="353" t="s">
        <v>49</v>
      </c>
      <c r="D32" s="354" t="s">
        <v>264</v>
      </c>
      <c r="E32" s="633">
        <f>F32+I32</f>
        <v>0</v>
      </c>
      <c r="F32" s="356"/>
      <c r="G32" s="356"/>
      <c r="H32" s="356"/>
      <c r="I32" s="336"/>
      <c r="J32" s="633"/>
      <c r="K32" s="357"/>
      <c r="L32" s="356"/>
      <c r="M32" s="356"/>
      <c r="N32" s="356"/>
      <c r="O32" s="336"/>
      <c r="P32" s="647">
        <f t="shared" si="5"/>
        <v>0</v>
      </c>
    </row>
    <row r="33" spans="1:16" s="117" customFormat="1" ht="24.75" customHeight="1" x14ac:dyDescent="0.25">
      <c r="A33" s="323" t="s">
        <v>91</v>
      </c>
      <c r="B33" s="324" t="s">
        <v>76</v>
      </c>
      <c r="C33" s="325" t="s">
        <v>49</v>
      </c>
      <c r="D33" s="359" t="s">
        <v>77</v>
      </c>
      <c r="E33" s="634">
        <f>F33+I33</f>
        <v>665224</v>
      </c>
      <c r="F33" s="360">
        <v>720524</v>
      </c>
      <c r="G33" s="328"/>
      <c r="H33" s="360"/>
      <c r="I33" s="361">
        <v>-55300</v>
      </c>
      <c r="J33" s="629">
        <f>K33</f>
        <v>0</v>
      </c>
      <c r="K33" s="329">
        <f>O33</f>
        <v>0</v>
      </c>
      <c r="L33" s="328"/>
      <c r="M33" s="328"/>
      <c r="N33" s="328"/>
      <c r="O33" s="167"/>
      <c r="P33" s="645">
        <f>E33+J33</f>
        <v>665224</v>
      </c>
    </row>
    <row r="34" spans="1:16" s="117" customFormat="1" ht="114.75" customHeight="1" x14ac:dyDescent="0.25">
      <c r="A34" s="323" t="s">
        <v>412</v>
      </c>
      <c r="B34" s="324" t="s">
        <v>410</v>
      </c>
      <c r="C34" s="325" t="s">
        <v>248</v>
      </c>
      <c r="D34" s="495" t="s">
        <v>411</v>
      </c>
      <c r="E34" s="634">
        <f t="shared" si="6"/>
        <v>457230</v>
      </c>
      <c r="F34" s="360">
        <v>457230</v>
      </c>
      <c r="G34" s="328"/>
      <c r="H34" s="360"/>
      <c r="I34" s="361"/>
      <c r="J34" s="629"/>
      <c r="K34" s="329"/>
      <c r="L34" s="328"/>
      <c r="M34" s="328"/>
      <c r="N34" s="328"/>
      <c r="O34" s="167"/>
      <c r="P34" s="645">
        <f>E34+J34</f>
        <v>457230</v>
      </c>
    </row>
    <row r="35" spans="1:16" s="117" customFormat="1" ht="66.75" customHeight="1" x14ac:dyDescent="0.25">
      <c r="A35" s="323" t="s">
        <v>325</v>
      </c>
      <c r="B35" s="324" t="s">
        <v>326</v>
      </c>
      <c r="C35" s="325" t="s">
        <v>248</v>
      </c>
      <c r="D35" s="494" t="s">
        <v>495</v>
      </c>
      <c r="E35" s="634"/>
      <c r="F35" s="360"/>
      <c r="G35" s="328"/>
      <c r="H35" s="360"/>
      <c r="I35" s="361"/>
      <c r="J35" s="629">
        <f>K35</f>
        <v>390000</v>
      </c>
      <c r="K35" s="329">
        <f>O35</f>
        <v>390000</v>
      </c>
      <c r="L35" s="328"/>
      <c r="M35" s="328"/>
      <c r="N35" s="328"/>
      <c r="O35" s="167">
        <v>390000</v>
      </c>
      <c r="P35" s="645">
        <f>E35+J35</f>
        <v>390000</v>
      </c>
    </row>
    <row r="36" spans="1:16" s="117" customFormat="1" ht="15.75" hidden="1" x14ac:dyDescent="0.25">
      <c r="A36" s="323" t="s">
        <v>92</v>
      </c>
      <c r="B36" s="163">
        <v>7130</v>
      </c>
      <c r="C36" s="325" t="s">
        <v>54</v>
      </c>
      <c r="D36" s="326" t="s">
        <v>66</v>
      </c>
      <c r="E36" s="629">
        <f t="shared" si="6"/>
        <v>0</v>
      </c>
      <c r="F36" s="328"/>
      <c r="G36" s="328"/>
      <c r="H36" s="328"/>
      <c r="I36" s="167"/>
      <c r="J36" s="629"/>
      <c r="K36" s="329"/>
      <c r="L36" s="328"/>
      <c r="M36" s="328"/>
      <c r="N36" s="328"/>
      <c r="O36" s="167"/>
      <c r="P36" s="645">
        <f>E36+J36</f>
        <v>0</v>
      </c>
    </row>
    <row r="37" spans="1:16" s="117" customFormat="1" ht="31.5" hidden="1" x14ac:dyDescent="0.25">
      <c r="A37" s="323" t="s">
        <v>93</v>
      </c>
      <c r="B37" s="163">
        <v>7350</v>
      </c>
      <c r="C37" s="325" t="s">
        <v>82</v>
      </c>
      <c r="D37" s="326" t="s">
        <v>81</v>
      </c>
      <c r="E37" s="633"/>
      <c r="F37" s="356"/>
      <c r="G37" s="356"/>
      <c r="H37" s="356"/>
      <c r="I37" s="336"/>
      <c r="J37" s="629">
        <f>K37</f>
        <v>0</v>
      </c>
      <c r="K37" s="329">
        <f>O37</f>
        <v>0</v>
      </c>
      <c r="L37" s="328"/>
      <c r="M37" s="328"/>
      <c r="N37" s="328"/>
      <c r="O37" s="167"/>
      <c r="P37" s="645">
        <f>J37</f>
        <v>0</v>
      </c>
    </row>
    <row r="38" spans="1:16" s="117" customFormat="1" ht="31.5" hidden="1" x14ac:dyDescent="0.25">
      <c r="A38" s="323" t="s">
        <v>436</v>
      </c>
      <c r="B38" s="163">
        <v>7367</v>
      </c>
      <c r="C38" s="325" t="s">
        <v>53</v>
      </c>
      <c r="D38" s="326" t="s">
        <v>437</v>
      </c>
      <c r="E38" s="633"/>
      <c r="F38" s="356"/>
      <c r="G38" s="356"/>
      <c r="H38" s="356"/>
      <c r="I38" s="336"/>
      <c r="J38" s="629">
        <f>K38</f>
        <v>0</v>
      </c>
      <c r="K38" s="329">
        <f>O38</f>
        <v>0</v>
      </c>
      <c r="L38" s="328"/>
      <c r="M38" s="328"/>
      <c r="N38" s="328"/>
      <c r="O38" s="167"/>
      <c r="P38" s="645">
        <f>J38</f>
        <v>0</v>
      </c>
    </row>
    <row r="39" spans="1:16" s="117" customFormat="1" ht="31.5" hidden="1" x14ac:dyDescent="0.25">
      <c r="A39" s="323" t="s">
        <v>436</v>
      </c>
      <c r="B39" s="163">
        <v>7367</v>
      </c>
      <c r="C39" s="325" t="s">
        <v>53</v>
      </c>
      <c r="D39" s="326" t="s">
        <v>437</v>
      </c>
      <c r="E39" s="633"/>
      <c r="F39" s="356"/>
      <c r="G39" s="356"/>
      <c r="H39" s="356"/>
      <c r="I39" s="336"/>
      <c r="J39" s="629">
        <f>O39</f>
        <v>0</v>
      </c>
      <c r="K39" s="329"/>
      <c r="L39" s="328"/>
      <c r="M39" s="328"/>
      <c r="N39" s="328"/>
      <c r="O39" s="167"/>
      <c r="P39" s="645">
        <f>J39</f>
        <v>0</v>
      </c>
    </row>
    <row r="40" spans="1:16" s="117" customFormat="1" ht="47.25" x14ac:dyDescent="0.25">
      <c r="A40" s="323" t="s">
        <v>94</v>
      </c>
      <c r="B40" s="163">
        <v>7461</v>
      </c>
      <c r="C40" s="325" t="s">
        <v>79</v>
      </c>
      <c r="D40" s="326" t="s">
        <v>80</v>
      </c>
      <c r="E40" s="629">
        <f>F40</f>
        <v>3000000</v>
      </c>
      <c r="F40" s="328">
        <v>3000000</v>
      </c>
      <c r="G40" s="328"/>
      <c r="H40" s="328"/>
      <c r="I40" s="167"/>
      <c r="J40" s="629"/>
      <c r="K40" s="329"/>
      <c r="L40" s="328"/>
      <c r="M40" s="328"/>
      <c r="N40" s="328"/>
      <c r="O40" s="167"/>
      <c r="P40" s="645">
        <f>E40+J40</f>
        <v>3000000</v>
      </c>
    </row>
    <row r="41" spans="1:16" s="117" customFormat="1" ht="39" hidden="1" customHeight="1" x14ac:dyDescent="0.25">
      <c r="A41" s="323" t="s">
        <v>95</v>
      </c>
      <c r="B41" s="163">
        <v>7670</v>
      </c>
      <c r="C41" s="325" t="s">
        <v>53</v>
      </c>
      <c r="D41" s="326" t="s">
        <v>67</v>
      </c>
      <c r="E41" s="633"/>
      <c r="F41" s="356"/>
      <c r="G41" s="356"/>
      <c r="H41" s="356"/>
      <c r="I41" s="336"/>
      <c r="J41" s="629">
        <f>K41</f>
        <v>0</v>
      </c>
      <c r="K41" s="329">
        <f>O41</f>
        <v>0</v>
      </c>
      <c r="L41" s="328"/>
      <c r="M41" s="328"/>
      <c r="N41" s="328"/>
      <c r="O41" s="167"/>
      <c r="P41" s="645">
        <f>J41</f>
        <v>0</v>
      </c>
    </row>
    <row r="42" spans="1:16" s="117" customFormat="1" ht="31.5" hidden="1" x14ac:dyDescent="0.25">
      <c r="A42" s="323" t="s">
        <v>96</v>
      </c>
      <c r="B42" s="163">
        <v>7680</v>
      </c>
      <c r="C42" s="325" t="s">
        <v>53</v>
      </c>
      <c r="D42" s="326" t="s">
        <v>78</v>
      </c>
      <c r="E42" s="629">
        <f>F42</f>
        <v>0</v>
      </c>
      <c r="F42" s="328"/>
      <c r="G42" s="356"/>
      <c r="H42" s="356"/>
      <c r="I42" s="336"/>
      <c r="J42" s="629"/>
      <c r="K42" s="329"/>
      <c r="L42" s="328"/>
      <c r="M42" s="328"/>
      <c r="N42" s="328"/>
      <c r="O42" s="167"/>
      <c r="P42" s="645">
        <f t="shared" ref="P42:P46" si="7">E42+J42</f>
        <v>0</v>
      </c>
    </row>
    <row r="43" spans="1:16" s="117" customFormat="1" ht="26.25" hidden="1" customHeight="1" x14ac:dyDescent="0.25">
      <c r="A43" s="323" t="s">
        <v>99</v>
      </c>
      <c r="B43" s="163">
        <v>7693</v>
      </c>
      <c r="C43" s="325" t="s">
        <v>53</v>
      </c>
      <c r="D43" s="326" t="s">
        <v>98</v>
      </c>
      <c r="E43" s="629">
        <f>F43</f>
        <v>0</v>
      </c>
      <c r="F43" s="328"/>
      <c r="G43" s="328"/>
      <c r="H43" s="328"/>
      <c r="I43" s="167"/>
      <c r="J43" s="629"/>
      <c r="K43" s="329"/>
      <c r="L43" s="328"/>
      <c r="M43" s="328"/>
      <c r="N43" s="328"/>
      <c r="O43" s="167"/>
      <c r="P43" s="645">
        <f t="shared" si="7"/>
        <v>0</v>
      </c>
    </row>
    <row r="44" spans="1:16" s="117" customFormat="1" ht="36.75" hidden="1" customHeight="1" x14ac:dyDescent="0.25">
      <c r="A44" s="323" t="s">
        <v>249</v>
      </c>
      <c r="B44" s="163">
        <v>8110</v>
      </c>
      <c r="C44" s="325" t="s">
        <v>251</v>
      </c>
      <c r="D44" s="326" t="s">
        <v>250</v>
      </c>
      <c r="E44" s="629">
        <f>F44</f>
        <v>0</v>
      </c>
      <c r="F44" s="328"/>
      <c r="G44" s="328"/>
      <c r="H44" s="328"/>
      <c r="I44" s="167"/>
      <c r="J44" s="629">
        <f>K44</f>
        <v>0</v>
      </c>
      <c r="K44" s="329">
        <f>O44</f>
        <v>0</v>
      </c>
      <c r="L44" s="328"/>
      <c r="M44" s="328"/>
      <c r="N44" s="328"/>
      <c r="O44" s="167"/>
      <c r="P44" s="645">
        <f t="shared" si="7"/>
        <v>0</v>
      </c>
    </row>
    <row r="45" spans="1:16" s="117" customFormat="1" ht="31.5" hidden="1" x14ac:dyDescent="0.25">
      <c r="A45" s="323" t="s">
        <v>254</v>
      </c>
      <c r="B45" s="163">
        <v>8220</v>
      </c>
      <c r="C45" s="325" t="s">
        <v>215</v>
      </c>
      <c r="D45" s="326" t="s">
        <v>255</v>
      </c>
      <c r="E45" s="629">
        <f>F45</f>
        <v>0</v>
      </c>
      <c r="F45" s="328"/>
      <c r="G45" s="328"/>
      <c r="H45" s="328"/>
      <c r="I45" s="167"/>
      <c r="J45" s="629"/>
      <c r="K45" s="329"/>
      <c r="L45" s="328"/>
      <c r="M45" s="328"/>
      <c r="N45" s="328"/>
      <c r="O45" s="167"/>
      <c r="P45" s="645">
        <f t="shared" si="7"/>
        <v>0</v>
      </c>
    </row>
    <row r="46" spans="1:16" s="117" customFormat="1" ht="15.75" hidden="1" x14ac:dyDescent="0.25">
      <c r="A46" s="323" t="s">
        <v>252</v>
      </c>
      <c r="B46" s="163">
        <v>8240</v>
      </c>
      <c r="C46" s="325" t="s">
        <v>215</v>
      </c>
      <c r="D46" s="326" t="s">
        <v>253</v>
      </c>
      <c r="E46" s="629">
        <f>F46+I46</f>
        <v>0</v>
      </c>
      <c r="F46" s="328"/>
      <c r="G46" s="328"/>
      <c r="H46" s="328"/>
      <c r="I46" s="167"/>
      <c r="J46" s="629">
        <f>K46</f>
        <v>0</v>
      </c>
      <c r="K46" s="329">
        <f>O46</f>
        <v>0</v>
      </c>
      <c r="L46" s="328"/>
      <c r="M46" s="328"/>
      <c r="N46" s="328"/>
      <c r="O46" s="167"/>
      <c r="P46" s="645">
        <f t="shared" si="7"/>
        <v>0</v>
      </c>
    </row>
    <row r="47" spans="1:16" s="117" customFormat="1" ht="15.75" hidden="1" x14ac:dyDescent="0.25">
      <c r="A47" s="323" t="s">
        <v>97</v>
      </c>
      <c r="B47" s="163">
        <v>8340</v>
      </c>
      <c r="C47" s="325" t="s">
        <v>84</v>
      </c>
      <c r="D47" s="326" t="s">
        <v>85</v>
      </c>
      <c r="E47" s="633"/>
      <c r="F47" s="356"/>
      <c r="G47" s="356"/>
      <c r="H47" s="356"/>
      <c r="I47" s="336"/>
      <c r="J47" s="629">
        <f>L47+O47</f>
        <v>0</v>
      </c>
      <c r="K47" s="329"/>
      <c r="L47" s="328"/>
      <c r="M47" s="328"/>
      <c r="N47" s="328"/>
      <c r="O47" s="167"/>
      <c r="P47" s="645">
        <f>J47+E47</f>
        <v>0</v>
      </c>
    </row>
    <row r="48" spans="1:16" s="117" customFormat="1" ht="87" hidden="1" customHeight="1" x14ac:dyDescent="0.25">
      <c r="A48" s="323" t="s">
        <v>233</v>
      </c>
      <c r="B48" s="163">
        <v>9730</v>
      </c>
      <c r="C48" s="325" t="s">
        <v>68</v>
      </c>
      <c r="D48" s="326" t="s">
        <v>234</v>
      </c>
      <c r="E48" s="635"/>
      <c r="F48" s="362"/>
      <c r="G48" s="362"/>
      <c r="H48" s="362"/>
      <c r="I48" s="363"/>
      <c r="J48" s="628">
        <f>K48</f>
        <v>0</v>
      </c>
      <c r="K48" s="320">
        <f>O48</f>
        <v>0</v>
      </c>
      <c r="L48" s="319"/>
      <c r="M48" s="319"/>
      <c r="N48" s="319"/>
      <c r="O48" s="294"/>
      <c r="P48" s="648">
        <f>J48</f>
        <v>0</v>
      </c>
    </row>
    <row r="49" spans="1:17" s="117" customFormat="1" ht="47.25" hidden="1" x14ac:dyDescent="0.25">
      <c r="A49" s="323" t="s">
        <v>598</v>
      </c>
      <c r="B49" s="163">
        <v>7700</v>
      </c>
      <c r="C49" s="365" t="s">
        <v>55</v>
      </c>
      <c r="D49" s="326" t="s">
        <v>599</v>
      </c>
      <c r="E49" s="629">
        <f>F49</f>
        <v>0</v>
      </c>
      <c r="F49" s="328"/>
      <c r="G49" s="328"/>
      <c r="H49" s="328"/>
      <c r="I49" s="167"/>
      <c r="J49" s="629">
        <f>O49</f>
        <v>0</v>
      </c>
      <c r="K49" s="366"/>
      <c r="L49" s="328"/>
      <c r="M49" s="328"/>
      <c r="N49" s="328"/>
      <c r="O49" s="167"/>
      <c r="P49" s="648">
        <f>E49+J49</f>
        <v>0</v>
      </c>
    </row>
    <row r="50" spans="1:17" s="117" customFormat="1" ht="22.5" customHeight="1" x14ac:dyDescent="0.25">
      <c r="A50" s="323" t="s">
        <v>208</v>
      </c>
      <c r="B50" s="163">
        <v>9770</v>
      </c>
      <c r="C50" s="365" t="s">
        <v>68</v>
      </c>
      <c r="D50" s="326" t="s">
        <v>189</v>
      </c>
      <c r="E50" s="629">
        <f>F50</f>
        <v>713200</v>
      </c>
      <c r="F50" s="367">
        <f>500000+6000+157200+50000</f>
        <v>713200</v>
      </c>
      <c r="G50" s="328"/>
      <c r="H50" s="328"/>
      <c r="I50" s="167"/>
      <c r="J50" s="629">
        <f>K50</f>
        <v>0</v>
      </c>
      <c r="K50" s="329">
        <f>O50</f>
        <v>0</v>
      </c>
      <c r="L50" s="328"/>
      <c r="M50" s="328"/>
      <c r="N50" s="328"/>
      <c r="O50" s="167"/>
      <c r="P50" s="648">
        <f>E50+J50</f>
        <v>713200</v>
      </c>
    </row>
    <row r="51" spans="1:17" s="117" customFormat="1" ht="48" customHeight="1" thickBot="1" x14ac:dyDescent="0.3">
      <c r="A51" s="368" t="s">
        <v>210</v>
      </c>
      <c r="B51" s="369">
        <v>9800</v>
      </c>
      <c r="C51" s="370" t="s">
        <v>68</v>
      </c>
      <c r="D51" s="371" t="s">
        <v>211</v>
      </c>
      <c r="E51" s="636">
        <f>F51+I51</f>
        <v>250000</v>
      </c>
      <c r="F51" s="373">
        <v>100000</v>
      </c>
      <c r="G51" s="373"/>
      <c r="H51" s="373"/>
      <c r="I51" s="374">
        <v>150000</v>
      </c>
      <c r="J51" s="636">
        <f>K51</f>
        <v>0</v>
      </c>
      <c r="K51" s="373">
        <f>O51</f>
        <v>0</v>
      </c>
      <c r="L51" s="373"/>
      <c r="M51" s="373"/>
      <c r="N51" s="373"/>
      <c r="O51" s="374"/>
      <c r="P51" s="649">
        <f>E51+J51</f>
        <v>250000</v>
      </c>
    </row>
    <row r="52" spans="1:17" s="117" customFormat="1" ht="32.25" thickBot="1" x14ac:dyDescent="0.3">
      <c r="A52" s="576" t="s">
        <v>151</v>
      </c>
      <c r="B52" s="608"/>
      <c r="C52" s="609"/>
      <c r="D52" s="610" t="s">
        <v>153</v>
      </c>
      <c r="E52" s="611">
        <f>E53</f>
        <v>4724412</v>
      </c>
      <c r="F52" s="612">
        <f>F53</f>
        <v>-1276650</v>
      </c>
      <c r="G52" s="612">
        <f t="shared" ref="G52:P52" si="8">G53</f>
        <v>192899</v>
      </c>
      <c r="H52" s="612">
        <f t="shared" si="8"/>
        <v>150000</v>
      </c>
      <c r="I52" s="613">
        <f t="shared" si="8"/>
        <v>6001062</v>
      </c>
      <c r="J52" s="611">
        <f t="shared" si="8"/>
        <v>-390000</v>
      </c>
      <c r="K52" s="612">
        <f t="shared" si="8"/>
        <v>-390000</v>
      </c>
      <c r="L52" s="612">
        <f t="shared" si="8"/>
        <v>0</v>
      </c>
      <c r="M52" s="612">
        <f t="shared" si="8"/>
        <v>0</v>
      </c>
      <c r="N52" s="612">
        <f t="shared" si="8"/>
        <v>0</v>
      </c>
      <c r="O52" s="613">
        <f t="shared" si="8"/>
        <v>-390000</v>
      </c>
      <c r="P52" s="614">
        <f t="shared" si="8"/>
        <v>4334412</v>
      </c>
    </row>
    <row r="53" spans="1:17" s="117" customFormat="1" ht="32.25" thickBot="1" x14ac:dyDescent="0.3">
      <c r="A53" s="576" t="s">
        <v>152</v>
      </c>
      <c r="B53" s="608"/>
      <c r="C53" s="609"/>
      <c r="D53" s="615" t="s">
        <v>153</v>
      </c>
      <c r="E53" s="611">
        <f>E54+E55+E56+E57+E59+E60+E61+E62+E80+E81+E84+E85+E86+E90+E91+E94+E95+E99+E100+E69+E67+E82+E77+E71+E83+E87+E89+E93+E97+E98+E68+E92+E88</f>
        <v>4724412</v>
      </c>
      <c r="F53" s="616">
        <f>F54+F55+F56+F57+F59+F60+F61+F62+F80+F81+F84+F85+F86+F90+F91+F94+F95+F99+F100+F69+F67+F82+F77+F71+F83+F87+F89+F93+F97+F98+F68+F92+F88</f>
        <v>-1276650</v>
      </c>
      <c r="G53" s="616">
        <f>G54+G55+G56+G57+G59+G60+G61+G62+G80+G81+G84+G85+G86+G90+G91+G94+G95+G99+G100+G69+G67+G82+G77+G71+G83+G87+G89+G93+G97+G98+G68</f>
        <v>192899</v>
      </c>
      <c r="H53" s="616">
        <f>H54+H55+H56+H57+H59+H60+H61+H62+H80+H81+H84+H85+H86+H90+H91+H94+H95+H99+H100+H69+H67+H82+H77+H71+H83+H87+H89+H93+H97+H98</f>
        <v>150000</v>
      </c>
      <c r="I53" s="617">
        <f>I54+I55+I56+I57+I59+I60+I61+I62+I80+I81+I84+I85+I86+I90+I91+I94+I95+I99+I100+I69+I67+I82+I77+I71+I83+I87+I89+I93+I97+I98</f>
        <v>6001062</v>
      </c>
      <c r="J53" s="612">
        <f>J54+J55+J56+J57+J59+J60+J61+J62+J80+J81+J84+J85+J86+J90+J91+J94+J95+J99+J100+J68+J67+J82+J77+J71+J74+J89+J65</f>
        <v>-390000</v>
      </c>
      <c r="K53" s="616">
        <f>K54+K55+K56+K57+K59+K60+K61+K62+K80+K81+K84+K85+K86+K90+K91+K94+K95+K99+K100+K68+K67+K82+K77+K71+K74+K89+K65</f>
        <v>-390000</v>
      </c>
      <c r="L53" s="616">
        <f t="shared" ref="L53:N53" si="9">L54+L55+L56+L57+L59+L60+L61+L62+L80+L81+L84+L85+L86+L90+L91+L94+L95+L99+L100+L68+L67+L82+L77+L71+L74+L89</f>
        <v>0</v>
      </c>
      <c r="M53" s="616">
        <f t="shared" si="9"/>
        <v>0</v>
      </c>
      <c r="N53" s="616">
        <f t="shared" si="9"/>
        <v>0</v>
      </c>
      <c r="O53" s="617">
        <f>O54+O55+O56+O57+O59+O60+O61+O62+O80+O81+O84+O85+O86+O90+O91+O94+O95+O99+O100+O68+O67+O82+O77+O71+O74+O89+O65</f>
        <v>-390000</v>
      </c>
      <c r="P53" s="613">
        <f>P54+P55+P56+P57+P59+P60+P61+P62+P80+P81+P84+P85+P86+P90+P91+P94+P95+P99+P100+P67+P82+P71+P77+P68+P74+P83+P87+P89+P93+P97+P98+P65+P92+P88</f>
        <v>4334412</v>
      </c>
    </row>
    <row r="54" spans="1:17" s="117" customFormat="1" ht="37.5" customHeight="1" x14ac:dyDescent="0.25">
      <c r="A54" s="381" t="s">
        <v>185</v>
      </c>
      <c r="B54" s="382" t="s">
        <v>184</v>
      </c>
      <c r="C54" s="383" t="s">
        <v>46</v>
      </c>
      <c r="D54" s="546" t="s">
        <v>337</v>
      </c>
      <c r="E54" s="638">
        <v>13019</v>
      </c>
      <c r="F54" s="547">
        <v>13019</v>
      </c>
      <c r="G54" s="547"/>
      <c r="H54" s="547"/>
      <c r="I54" s="548"/>
      <c r="J54" s="628"/>
      <c r="K54" s="320"/>
      <c r="L54" s="320"/>
      <c r="M54" s="320"/>
      <c r="N54" s="320"/>
      <c r="O54" s="384"/>
      <c r="P54" s="650">
        <f>E54+J54</f>
        <v>13019</v>
      </c>
    </row>
    <row r="55" spans="1:17" s="117" customFormat="1" ht="24.75" customHeight="1" x14ac:dyDescent="0.25">
      <c r="A55" s="323" t="s">
        <v>154</v>
      </c>
      <c r="B55" s="324" t="s">
        <v>65</v>
      </c>
      <c r="C55" s="365" t="s">
        <v>47</v>
      </c>
      <c r="D55" s="326" t="s">
        <v>74</v>
      </c>
      <c r="E55" s="629">
        <f>F55+I55</f>
        <v>640473</v>
      </c>
      <c r="F55" s="328">
        <f>190000+65000+150000+199000+36473</f>
        <v>640473</v>
      </c>
      <c r="G55" s="328"/>
      <c r="H55" s="328">
        <v>150000</v>
      </c>
      <c r="I55" s="167"/>
      <c r="J55" s="629">
        <f>K55+L55</f>
        <v>0</v>
      </c>
      <c r="K55" s="329">
        <f>O55</f>
        <v>0</v>
      </c>
      <c r="L55" s="328"/>
      <c r="M55" s="328"/>
      <c r="N55" s="328"/>
      <c r="O55" s="167"/>
      <c r="P55" s="648">
        <f>E55+J55</f>
        <v>640473</v>
      </c>
      <c r="Q55" s="321"/>
    </row>
    <row r="56" spans="1:17" s="117" customFormat="1" ht="58.5" customHeight="1" x14ac:dyDescent="0.25">
      <c r="A56" s="331" t="s">
        <v>195</v>
      </c>
      <c r="B56" s="332">
        <v>1021</v>
      </c>
      <c r="C56" s="340" t="s">
        <v>155</v>
      </c>
      <c r="D56" s="432" t="s">
        <v>339</v>
      </c>
      <c r="E56" s="628">
        <f>F56</f>
        <v>2296595</v>
      </c>
      <c r="F56" s="328">
        <f>44000+30000+15000+1300000+100000+281000+11228+13486+67040+100000+30000+155691+12500+100000+29650+7000</f>
        <v>2296595</v>
      </c>
      <c r="G56" s="328"/>
      <c r="H56" s="328"/>
      <c r="I56" s="167"/>
      <c r="J56" s="629">
        <f>K56</f>
        <v>0</v>
      </c>
      <c r="K56" s="329">
        <f>O56</f>
        <v>0</v>
      </c>
      <c r="L56" s="328"/>
      <c r="M56" s="328"/>
      <c r="N56" s="328"/>
      <c r="O56" s="167"/>
      <c r="P56" s="648">
        <f>E56+J56</f>
        <v>2296595</v>
      </c>
    </row>
    <row r="57" spans="1:17" s="189" customFormat="1" ht="32.25" hidden="1" customHeight="1" x14ac:dyDescent="0.25">
      <c r="A57" s="331" t="s">
        <v>198</v>
      </c>
      <c r="B57" s="386">
        <v>1030</v>
      </c>
      <c r="C57" s="387" t="s">
        <v>155</v>
      </c>
      <c r="D57" s="428" t="s">
        <v>340</v>
      </c>
      <c r="E57" s="632">
        <f t="shared" ref="E57:E60" si="10">F57</f>
        <v>0</v>
      </c>
      <c r="F57" s="349">
        <f>F58</f>
        <v>0</v>
      </c>
      <c r="G57" s="349">
        <f>G58</f>
        <v>0</v>
      </c>
      <c r="H57" s="349"/>
      <c r="I57" s="161"/>
      <c r="J57" s="632"/>
      <c r="K57" s="388"/>
      <c r="L57" s="349"/>
      <c r="M57" s="349"/>
      <c r="N57" s="349"/>
      <c r="O57" s="161"/>
      <c r="P57" s="648">
        <f t="shared" ref="P57:P100" si="11">E57+J57</f>
        <v>0</v>
      </c>
    </row>
    <row r="58" spans="1:17" s="358" customFormat="1" ht="30.75" hidden="1" customHeight="1" x14ac:dyDescent="0.25">
      <c r="A58" s="331" t="s">
        <v>197</v>
      </c>
      <c r="B58" s="389">
        <v>1031</v>
      </c>
      <c r="C58" s="390" t="s">
        <v>155</v>
      </c>
      <c r="D58" s="433" t="s">
        <v>327</v>
      </c>
      <c r="E58" s="628">
        <f t="shared" si="10"/>
        <v>0</v>
      </c>
      <c r="F58" s="328"/>
      <c r="G58" s="328"/>
      <c r="H58" s="328"/>
      <c r="I58" s="167"/>
      <c r="J58" s="633"/>
      <c r="K58" s="357"/>
      <c r="L58" s="356"/>
      <c r="M58" s="356"/>
      <c r="N58" s="356"/>
      <c r="O58" s="336"/>
      <c r="P58" s="651">
        <f t="shared" si="11"/>
        <v>0</v>
      </c>
    </row>
    <row r="59" spans="1:17" s="117" customFormat="1" ht="36" hidden="1" customHeight="1" x14ac:dyDescent="0.25">
      <c r="A59" s="331" t="s">
        <v>199</v>
      </c>
      <c r="B59" s="332">
        <v>1070</v>
      </c>
      <c r="C59" s="340" t="s">
        <v>156</v>
      </c>
      <c r="D59" s="432" t="s">
        <v>328</v>
      </c>
      <c r="E59" s="628">
        <f t="shared" si="10"/>
        <v>0</v>
      </c>
      <c r="F59" s="328"/>
      <c r="G59" s="328"/>
      <c r="H59" s="328"/>
      <c r="I59" s="167"/>
      <c r="J59" s="629">
        <f>K59</f>
        <v>0</v>
      </c>
      <c r="K59" s="329">
        <f>O59</f>
        <v>0</v>
      </c>
      <c r="L59" s="328"/>
      <c r="M59" s="328"/>
      <c r="N59" s="328"/>
      <c r="O59" s="167"/>
      <c r="P59" s="648">
        <f t="shared" si="11"/>
        <v>0</v>
      </c>
    </row>
    <row r="60" spans="1:17" s="117" customFormat="1" ht="32.25" hidden="1" customHeight="1" x14ac:dyDescent="0.25">
      <c r="A60" s="331" t="s">
        <v>200</v>
      </c>
      <c r="B60" s="332">
        <v>1080</v>
      </c>
      <c r="C60" s="340" t="s">
        <v>156</v>
      </c>
      <c r="D60" s="432" t="s">
        <v>341</v>
      </c>
      <c r="E60" s="628">
        <f t="shared" si="10"/>
        <v>0</v>
      </c>
      <c r="F60" s="328"/>
      <c r="G60" s="328"/>
      <c r="H60" s="328"/>
      <c r="I60" s="167"/>
      <c r="J60" s="629">
        <f>K60+L60</f>
        <v>0</v>
      </c>
      <c r="K60" s="329"/>
      <c r="L60" s="328"/>
      <c r="M60" s="328"/>
      <c r="N60" s="328"/>
      <c r="O60" s="167"/>
      <c r="P60" s="648">
        <f t="shared" si="11"/>
        <v>0</v>
      </c>
    </row>
    <row r="61" spans="1:17" s="117" customFormat="1" ht="26.25" hidden="1" customHeight="1" x14ac:dyDescent="0.25">
      <c r="A61" s="331" t="s">
        <v>227</v>
      </c>
      <c r="B61" s="332">
        <v>1142</v>
      </c>
      <c r="C61" s="340" t="s">
        <v>157</v>
      </c>
      <c r="D61" s="334" t="s">
        <v>228</v>
      </c>
      <c r="E61" s="628">
        <f t="shared" ref="E61:E68" si="12">F61</f>
        <v>0</v>
      </c>
      <c r="F61" s="328"/>
      <c r="G61" s="328"/>
      <c r="H61" s="328"/>
      <c r="I61" s="167"/>
      <c r="J61" s="629"/>
      <c r="K61" s="329"/>
      <c r="L61" s="328"/>
      <c r="M61" s="328"/>
      <c r="N61" s="328"/>
      <c r="O61" s="167"/>
      <c r="P61" s="648">
        <f t="shared" si="11"/>
        <v>0</v>
      </c>
    </row>
    <row r="62" spans="1:17" s="189" customFormat="1" ht="32.25" hidden="1" customHeight="1" x14ac:dyDescent="0.25">
      <c r="A62" s="331" t="s">
        <v>201</v>
      </c>
      <c r="B62" s="386">
        <v>1150</v>
      </c>
      <c r="C62" s="387"/>
      <c r="D62" s="429" t="s">
        <v>342</v>
      </c>
      <c r="E62" s="639">
        <f t="shared" si="12"/>
        <v>0</v>
      </c>
      <c r="F62" s="349">
        <f>F63+F64</f>
        <v>0</v>
      </c>
      <c r="G62" s="349">
        <f>G63+G64</f>
        <v>0</v>
      </c>
      <c r="H62" s="349">
        <f>H63</f>
        <v>0</v>
      </c>
      <c r="I62" s="161">
        <f>I63+I64</f>
        <v>0</v>
      </c>
      <c r="J62" s="629"/>
      <c r="K62" s="388"/>
      <c r="L62" s="349"/>
      <c r="M62" s="349"/>
      <c r="N62" s="349"/>
      <c r="O62" s="161"/>
      <c r="P62" s="648">
        <f t="shared" si="11"/>
        <v>0</v>
      </c>
    </row>
    <row r="63" spans="1:17" s="358" customFormat="1" ht="32.25" hidden="1" customHeight="1" x14ac:dyDescent="0.25">
      <c r="A63" s="331" t="s">
        <v>202</v>
      </c>
      <c r="B63" s="332">
        <v>1151</v>
      </c>
      <c r="C63" s="340" t="s">
        <v>157</v>
      </c>
      <c r="D63" s="334" t="s">
        <v>204</v>
      </c>
      <c r="E63" s="628">
        <f t="shared" si="12"/>
        <v>0</v>
      </c>
      <c r="F63" s="328"/>
      <c r="G63" s="328"/>
      <c r="H63" s="328"/>
      <c r="I63" s="167"/>
      <c r="J63" s="629"/>
      <c r="K63" s="357"/>
      <c r="L63" s="356"/>
      <c r="M63" s="356"/>
      <c r="N63" s="356"/>
      <c r="O63" s="336"/>
      <c r="P63" s="652">
        <f t="shared" si="11"/>
        <v>0</v>
      </c>
    </row>
    <row r="64" spans="1:17" s="358" customFormat="1" ht="34.5" hidden="1" customHeight="1" x14ac:dyDescent="0.25">
      <c r="A64" s="331" t="s">
        <v>203</v>
      </c>
      <c r="B64" s="332">
        <v>1152</v>
      </c>
      <c r="C64" s="340" t="s">
        <v>157</v>
      </c>
      <c r="D64" s="334" t="s">
        <v>205</v>
      </c>
      <c r="E64" s="628">
        <f t="shared" si="12"/>
        <v>0</v>
      </c>
      <c r="F64" s="328"/>
      <c r="G64" s="328"/>
      <c r="H64" s="328"/>
      <c r="I64" s="167"/>
      <c r="J64" s="633"/>
      <c r="K64" s="357"/>
      <c r="L64" s="356"/>
      <c r="M64" s="356"/>
      <c r="N64" s="356"/>
      <c r="O64" s="336"/>
      <c r="P64" s="648">
        <f t="shared" si="11"/>
        <v>0</v>
      </c>
    </row>
    <row r="65" spans="1:16" s="189" customFormat="1" ht="50.25" customHeight="1" x14ac:dyDescent="0.25">
      <c r="A65" s="331" t="s">
        <v>593</v>
      </c>
      <c r="B65" s="386">
        <v>1180</v>
      </c>
      <c r="C65" s="387"/>
      <c r="D65" s="429" t="s">
        <v>594</v>
      </c>
      <c r="E65" s="639"/>
      <c r="F65" s="349"/>
      <c r="G65" s="349"/>
      <c r="H65" s="349"/>
      <c r="I65" s="161"/>
      <c r="J65" s="641">
        <f>J66+J67</f>
        <v>1827700</v>
      </c>
      <c r="K65" s="349">
        <f>K66+K67</f>
        <v>1827700</v>
      </c>
      <c r="L65" s="349">
        <f>L67</f>
        <v>0</v>
      </c>
      <c r="M65" s="349"/>
      <c r="N65" s="349"/>
      <c r="O65" s="388">
        <f>O66+O67</f>
        <v>1827700</v>
      </c>
      <c r="P65" s="648">
        <f>P66+P67</f>
        <v>1827700</v>
      </c>
    </row>
    <row r="66" spans="1:16" s="358" customFormat="1" ht="75" customHeight="1" x14ac:dyDescent="0.25">
      <c r="A66" s="238" t="s">
        <v>395</v>
      </c>
      <c r="B66" s="430">
        <v>1183</v>
      </c>
      <c r="C66" s="213" t="s">
        <v>157</v>
      </c>
      <c r="D66" s="431" t="s">
        <v>396</v>
      </c>
      <c r="E66" s="628">
        <f t="shared" si="12"/>
        <v>0</v>
      </c>
      <c r="F66" s="328"/>
      <c r="G66" s="328"/>
      <c r="H66" s="328"/>
      <c r="I66" s="167"/>
      <c r="J66" s="629">
        <f>K66</f>
        <v>1827700</v>
      </c>
      <c r="K66" s="329">
        <f>O66</f>
        <v>1827700</v>
      </c>
      <c r="L66" s="328"/>
      <c r="M66" s="328"/>
      <c r="N66" s="328"/>
      <c r="O66" s="167">
        <v>1827700</v>
      </c>
      <c r="P66" s="648">
        <f>J66+E66</f>
        <v>1827700</v>
      </c>
    </row>
    <row r="67" spans="1:16" s="358" customFormat="1" ht="79.5" hidden="1" customHeight="1" x14ac:dyDescent="0.25">
      <c r="A67" s="238" t="s">
        <v>570</v>
      </c>
      <c r="B67" s="430">
        <v>1184</v>
      </c>
      <c r="C67" s="213" t="s">
        <v>157</v>
      </c>
      <c r="D67" s="431" t="s">
        <v>571</v>
      </c>
      <c r="E67" s="628">
        <f t="shared" si="12"/>
        <v>0</v>
      </c>
      <c r="F67" s="328"/>
      <c r="G67" s="328"/>
      <c r="H67" s="328"/>
      <c r="I67" s="167"/>
      <c r="J67" s="629">
        <v>0</v>
      </c>
      <c r="K67" s="329">
        <v>0</v>
      </c>
      <c r="L67" s="328"/>
      <c r="M67" s="328"/>
      <c r="N67" s="328"/>
      <c r="O67" s="167"/>
      <c r="P67" s="648">
        <f>J67+E67</f>
        <v>0</v>
      </c>
    </row>
    <row r="68" spans="1:16" s="392" customFormat="1" ht="83.25" hidden="1" customHeight="1" x14ac:dyDescent="0.25">
      <c r="A68" s="331" t="s">
        <v>591</v>
      </c>
      <c r="B68" s="332">
        <v>1200</v>
      </c>
      <c r="C68" s="340" t="s">
        <v>157</v>
      </c>
      <c r="D68" s="334" t="s">
        <v>592</v>
      </c>
      <c r="E68" s="628">
        <f t="shared" si="12"/>
        <v>0</v>
      </c>
      <c r="F68" s="328"/>
      <c r="G68" s="328"/>
      <c r="H68" s="328"/>
      <c r="I68" s="167"/>
      <c r="J68" s="640"/>
      <c r="K68" s="328"/>
      <c r="L68" s="328"/>
      <c r="M68" s="328"/>
      <c r="N68" s="328"/>
      <c r="O68" s="329"/>
      <c r="P68" s="652">
        <f>J68+E68</f>
        <v>0</v>
      </c>
    </row>
    <row r="69" spans="1:16" s="117" customFormat="1" ht="23.25" hidden="1" customHeight="1" x14ac:dyDescent="0.25">
      <c r="A69" s="331"/>
      <c r="B69" s="332"/>
      <c r="C69" s="340"/>
      <c r="D69" s="334"/>
      <c r="E69" s="628"/>
      <c r="F69" s="328"/>
      <c r="G69" s="328"/>
      <c r="H69" s="328"/>
      <c r="I69" s="167"/>
      <c r="J69" s="629"/>
      <c r="K69" s="329"/>
      <c r="L69" s="328"/>
      <c r="M69" s="328"/>
      <c r="N69" s="328"/>
      <c r="O69" s="167"/>
      <c r="P69" s="648"/>
    </row>
    <row r="70" spans="1:16" s="117" customFormat="1" ht="12" hidden="1" customHeight="1" x14ac:dyDescent="0.25">
      <c r="A70" s="331"/>
      <c r="B70" s="332"/>
      <c r="C70" s="340"/>
      <c r="D70" s="334"/>
      <c r="E70" s="640"/>
      <c r="F70" s="328"/>
      <c r="G70" s="328"/>
      <c r="H70" s="328"/>
      <c r="I70" s="419"/>
      <c r="J70" s="640"/>
      <c r="K70" s="328"/>
      <c r="L70" s="328"/>
      <c r="M70" s="328"/>
      <c r="N70" s="328"/>
      <c r="O70" s="393"/>
      <c r="P70" s="648"/>
    </row>
    <row r="71" spans="1:16" s="189" customFormat="1" ht="95.25" hidden="1" customHeight="1" x14ac:dyDescent="0.25">
      <c r="A71" s="331" t="s">
        <v>389</v>
      </c>
      <c r="B71" s="386">
        <v>1260</v>
      </c>
      <c r="C71" s="387"/>
      <c r="D71" s="429" t="s">
        <v>391</v>
      </c>
      <c r="E71" s="641"/>
      <c r="F71" s="349"/>
      <c r="G71" s="349"/>
      <c r="H71" s="349"/>
      <c r="I71" s="330"/>
      <c r="J71" s="641">
        <f t="shared" ref="J71:O71" si="13">J72+J73</f>
        <v>0</v>
      </c>
      <c r="K71" s="349">
        <f t="shared" si="13"/>
        <v>0</v>
      </c>
      <c r="L71" s="349">
        <f t="shared" si="13"/>
        <v>0</v>
      </c>
      <c r="M71" s="349">
        <f t="shared" si="13"/>
        <v>0</v>
      </c>
      <c r="N71" s="349">
        <f t="shared" si="13"/>
        <v>0</v>
      </c>
      <c r="O71" s="388">
        <f t="shared" si="13"/>
        <v>0</v>
      </c>
      <c r="P71" s="648">
        <f t="shared" si="11"/>
        <v>0</v>
      </c>
    </row>
    <row r="72" spans="1:16" s="117" customFormat="1" ht="123" hidden="1" customHeight="1" x14ac:dyDescent="0.25">
      <c r="A72" s="331" t="s">
        <v>390</v>
      </c>
      <c r="B72" s="332">
        <v>1261</v>
      </c>
      <c r="C72" s="340" t="s">
        <v>157</v>
      </c>
      <c r="D72" s="334" t="s">
        <v>392</v>
      </c>
      <c r="E72" s="629"/>
      <c r="F72" s="328"/>
      <c r="G72" s="328"/>
      <c r="H72" s="328"/>
      <c r="I72" s="167"/>
      <c r="J72" s="629">
        <f>K72</f>
        <v>0</v>
      </c>
      <c r="K72" s="329">
        <f>O72</f>
        <v>0</v>
      </c>
      <c r="L72" s="328"/>
      <c r="M72" s="328"/>
      <c r="N72" s="328"/>
      <c r="O72" s="167"/>
      <c r="P72" s="648">
        <f>J72+E72</f>
        <v>0</v>
      </c>
    </row>
    <row r="73" spans="1:16" s="117" customFormat="1" ht="57" hidden="1" customHeight="1" x14ac:dyDescent="0.25">
      <c r="A73" s="331" t="s">
        <v>429</v>
      </c>
      <c r="B73" s="332">
        <v>1262</v>
      </c>
      <c r="C73" s="340" t="s">
        <v>157</v>
      </c>
      <c r="D73" s="334" t="s">
        <v>393</v>
      </c>
      <c r="E73" s="629"/>
      <c r="F73" s="328"/>
      <c r="G73" s="328"/>
      <c r="H73" s="328"/>
      <c r="I73" s="167"/>
      <c r="J73" s="629"/>
      <c r="K73" s="329"/>
      <c r="L73" s="328"/>
      <c r="M73" s="328"/>
      <c r="N73" s="328"/>
      <c r="O73" s="167"/>
      <c r="P73" s="648">
        <f t="shared" ref="P73:P76" si="14">J73+E73</f>
        <v>0</v>
      </c>
    </row>
    <row r="74" spans="1:16" s="189" customFormat="1" ht="57.75" customHeight="1" x14ac:dyDescent="0.25">
      <c r="A74" s="331" t="s">
        <v>423</v>
      </c>
      <c r="B74" s="394">
        <v>1270</v>
      </c>
      <c r="C74" s="387" t="s">
        <v>157</v>
      </c>
      <c r="D74" s="429" t="s">
        <v>426</v>
      </c>
      <c r="E74" s="632"/>
      <c r="F74" s="349"/>
      <c r="G74" s="349"/>
      <c r="H74" s="349"/>
      <c r="I74" s="161"/>
      <c r="J74" s="632">
        <f>K74</f>
        <v>125218</v>
      </c>
      <c r="K74" s="388">
        <f>O74</f>
        <v>125218</v>
      </c>
      <c r="L74" s="349"/>
      <c r="M74" s="349"/>
      <c r="N74" s="349"/>
      <c r="O74" s="161">
        <f>O75</f>
        <v>125218</v>
      </c>
      <c r="P74" s="648">
        <f t="shared" si="14"/>
        <v>125218</v>
      </c>
    </row>
    <row r="75" spans="1:16" s="117" customFormat="1" ht="113.25" customHeight="1" x14ac:dyDescent="0.25">
      <c r="A75" s="331" t="s">
        <v>424</v>
      </c>
      <c r="B75" s="395">
        <v>1273</v>
      </c>
      <c r="C75" s="340" t="s">
        <v>157</v>
      </c>
      <c r="D75" s="334" t="s">
        <v>427</v>
      </c>
      <c r="E75" s="629"/>
      <c r="F75" s="328"/>
      <c r="G75" s="328"/>
      <c r="H75" s="328"/>
      <c r="I75" s="167"/>
      <c r="J75" s="629">
        <f>K75</f>
        <v>125218</v>
      </c>
      <c r="K75" s="329">
        <f>O75</f>
        <v>125218</v>
      </c>
      <c r="L75" s="328"/>
      <c r="M75" s="328"/>
      <c r="N75" s="328"/>
      <c r="O75" s="167">
        <v>125218</v>
      </c>
      <c r="P75" s="652">
        <f t="shared" si="14"/>
        <v>125218</v>
      </c>
    </row>
    <row r="76" spans="1:16" s="117" customFormat="1" ht="86.25" hidden="1" customHeight="1" x14ac:dyDescent="0.25">
      <c r="A76" s="331" t="s">
        <v>425</v>
      </c>
      <c r="B76" s="395">
        <v>1274</v>
      </c>
      <c r="C76" s="340" t="s">
        <v>157</v>
      </c>
      <c r="D76" s="334" t="s">
        <v>428</v>
      </c>
      <c r="E76" s="629"/>
      <c r="F76" s="328"/>
      <c r="G76" s="328"/>
      <c r="H76" s="328"/>
      <c r="I76" s="167"/>
      <c r="J76" s="629">
        <f>K76</f>
        <v>0</v>
      </c>
      <c r="K76" s="329">
        <f>O76</f>
        <v>0</v>
      </c>
      <c r="L76" s="328"/>
      <c r="M76" s="328"/>
      <c r="N76" s="328"/>
      <c r="O76" s="167"/>
      <c r="P76" s="652">
        <f t="shared" si="14"/>
        <v>0</v>
      </c>
    </row>
    <row r="77" spans="1:16" s="189" customFormat="1" ht="102" hidden="1" customHeight="1" x14ac:dyDescent="0.25">
      <c r="A77" s="331" t="s">
        <v>387</v>
      </c>
      <c r="B77" s="332">
        <v>1290</v>
      </c>
      <c r="C77" s="340"/>
      <c r="D77" s="334" t="s">
        <v>388</v>
      </c>
      <c r="E77" s="632">
        <f>E78+E79</f>
        <v>0</v>
      </c>
      <c r="F77" s="349">
        <f>F78+F79</f>
        <v>0</v>
      </c>
      <c r="G77" s="349"/>
      <c r="H77" s="349"/>
      <c r="I77" s="161"/>
      <c r="J77" s="632">
        <f>J78+J79</f>
        <v>0</v>
      </c>
      <c r="K77" s="388">
        <f>K78</f>
        <v>0</v>
      </c>
      <c r="L77" s="349">
        <f>L78+L79</f>
        <v>0</v>
      </c>
      <c r="M77" s="349"/>
      <c r="N77" s="349"/>
      <c r="O77" s="161"/>
      <c r="P77" s="648">
        <f>E77+J77</f>
        <v>0</v>
      </c>
    </row>
    <row r="78" spans="1:16" s="117" customFormat="1" ht="102" hidden="1" customHeight="1" x14ac:dyDescent="0.25">
      <c r="A78" s="331" t="s">
        <v>286</v>
      </c>
      <c r="B78" s="332">
        <v>1291</v>
      </c>
      <c r="C78" s="340" t="s">
        <v>157</v>
      </c>
      <c r="D78" s="334" t="s">
        <v>288</v>
      </c>
      <c r="E78" s="629">
        <f>F78</f>
        <v>0</v>
      </c>
      <c r="F78" s="328"/>
      <c r="G78" s="328"/>
      <c r="H78" s="328"/>
      <c r="I78" s="167"/>
      <c r="J78" s="629">
        <f>K78</f>
        <v>0</v>
      </c>
      <c r="K78" s="329">
        <f>O78</f>
        <v>0</v>
      </c>
      <c r="L78" s="328"/>
      <c r="M78" s="328"/>
      <c r="N78" s="328"/>
      <c r="O78" s="167"/>
      <c r="P78" s="648">
        <f>SUM(J78+E78)</f>
        <v>0</v>
      </c>
    </row>
    <row r="79" spans="1:16" s="117" customFormat="1" ht="102.75" hidden="1" customHeight="1" x14ac:dyDescent="0.25">
      <c r="A79" s="331" t="s">
        <v>287</v>
      </c>
      <c r="B79" s="332">
        <v>1292</v>
      </c>
      <c r="C79" s="340" t="s">
        <v>157</v>
      </c>
      <c r="D79" s="334" t="s">
        <v>289</v>
      </c>
      <c r="E79" s="629">
        <f>F79</f>
        <v>0</v>
      </c>
      <c r="F79" s="328"/>
      <c r="G79" s="328"/>
      <c r="H79" s="328"/>
      <c r="I79" s="167"/>
      <c r="J79" s="629">
        <v>0</v>
      </c>
      <c r="K79" s="329"/>
      <c r="L79" s="328"/>
      <c r="M79" s="328"/>
      <c r="N79" s="328"/>
      <c r="O79" s="167"/>
      <c r="P79" s="648">
        <f>SUM(J79+E79)</f>
        <v>0</v>
      </c>
    </row>
    <row r="80" spans="1:16" s="117" customFormat="1" ht="39" customHeight="1" x14ac:dyDescent="0.25">
      <c r="A80" s="331" t="s">
        <v>332</v>
      </c>
      <c r="B80" s="332">
        <v>1300</v>
      </c>
      <c r="C80" s="340" t="s">
        <v>157</v>
      </c>
      <c r="D80" s="334" t="s">
        <v>441</v>
      </c>
      <c r="E80" s="629"/>
      <c r="F80" s="328"/>
      <c r="G80" s="328"/>
      <c r="H80" s="328"/>
      <c r="I80" s="167"/>
      <c r="J80" s="629">
        <f>K80</f>
        <v>-2342918</v>
      </c>
      <c r="K80" s="329">
        <f>O80</f>
        <v>-2342918</v>
      </c>
      <c r="L80" s="328"/>
      <c r="M80" s="328"/>
      <c r="N80" s="328"/>
      <c r="O80" s="167">
        <f>-390000-1827700-125218</f>
        <v>-2342918</v>
      </c>
      <c r="P80" s="648">
        <f>E80+J80</f>
        <v>-2342918</v>
      </c>
    </row>
    <row r="81" spans="1:17" s="117" customFormat="1" ht="70.5" hidden="1" customHeight="1" x14ac:dyDescent="0.25">
      <c r="A81" s="331" t="s">
        <v>329</v>
      </c>
      <c r="B81" s="332">
        <v>1403</v>
      </c>
      <c r="C81" s="340" t="s">
        <v>157</v>
      </c>
      <c r="D81" s="334" t="s">
        <v>330</v>
      </c>
      <c r="E81" s="629">
        <f>F81</f>
        <v>0</v>
      </c>
      <c r="F81" s="328"/>
      <c r="G81" s="328"/>
      <c r="H81" s="328"/>
      <c r="I81" s="167"/>
      <c r="J81" s="629">
        <f>K81+L81</f>
        <v>0</v>
      </c>
      <c r="K81" s="329"/>
      <c r="L81" s="328"/>
      <c r="M81" s="328"/>
      <c r="N81" s="328"/>
      <c r="O81" s="167"/>
      <c r="P81" s="648">
        <f>E81+J81</f>
        <v>0</v>
      </c>
    </row>
    <row r="82" spans="1:17" s="117" customFormat="1" ht="57" hidden="1" customHeight="1" x14ac:dyDescent="0.25">
      <c r="A82" s="331" t="s">
        <v>386</v>
      </c>
      <c r="B82" s="332">
        <v>1600</v>
      </c>
      <c r="C82" s="340" t="s">
        <v>157</v>
      </c>
      <c r="D82" s="334" t="s">
        <v>385</v>
      </c>
      <c r="E82" s="629">
        <f>F82</f>
        <v>0</v>
      </c>
      <c r="F82" s="328"/>
      <c r="G82" s="328"/>
      <c r="H82" s="328"/>
      <c r="I82" s="167"/>
      <c r="J82" s="629"/>
      <c r="K82" s="329"/>
      <c r="L82" s="328"/>
      <c r="M82" s="328"/>
      <c r="N82" s="328"/>
      <c r="O82" s="167"/>
      <c r="P82" s="648">
        <f>E82+J82</f>
        <v>0</v>
      </c>
    </row>
    <row r="83" spans="1:17" s="117" customFormat="1" ht="57" hidden="1" customHeight="1" x14ac:dyDescent="0.25">
      <c r="A83" s="331" t="s">
        <v>448</v>
      </c>
      <c r="B83" s="332">
        <v>1702</v>
      </c>
      <c r="C83" s="340" t="s">
        <v>157</v>
      </c>
      <c r="D83" s="334" t="s">
        <v>449</v>
      </c>
      <c r="E83" s="629">
        <f>F83</f>
        <v>0</v>
      </c>
      <c r="F83" s="328"/>
      <c r="G83" s="328"/>
      <c r="H83" s="328"/>
      <c r="I83" s="167"/>
      <c r="J83" s="629"/>
      <c r="K83" s="329"/>
      <c r="L83" s="328"/>
      <c r="M83" s="328"/>
      <c r="N83" s="328"/>
      <c r="O83" s="167"/>
      <c r="P83" s="648">
        <f>E83+J83</f>
        <v>0</v>
      </c>
    </row>
    <row r="84" spans="1:17" s="117" customFormat="1" ht="34.5" customHeight="1" x14ac:dyDescent="0.25">
      <c r="A84" s="331" t="s">
        <v>166</v>
      </c>
      <c r="B84" s="332">
        <v>2010</v>
      </c>
      <c r="C84" s="340" t="s">
        <v>164</v>
      </c>
      <c r="D84" s="334" t="s">
        <v>397</v>
      </c>
      <c r="E84" s="629">
        <f>F84+I84</f>
        <v>500000</v>
      </c>
      <c r="F84" s="328">
        <f>500000-6001062</f>
        <v>-5501062</v>
      </c>
      <c r="G84" s="328"/>
      <c r="H84" s="328"/>
      <c r="I84" s="167">
        <v>6001062</v>
      </c>
      <c r="J84" s="629">
        <f>K84</f>
        <v>0</v>
      </c>
      <c r="K84" s="329">
        <f>O84</f>
        <v>0</v>
      </c>
      <c r="L84" s="328"/>
      <c r="M84" s="328"/>
      <c r="N84" s="328"/>
      <c r="O84" s="167"/>
      <c r="P84" s="648">
        <f t="shared" si="11"/>
        <v>500000</v>
      </c>
    </row>
    <row r="85" spans="1:17" s="117" customFormat="1" ht="27.75" hidden="1" customHeight="1" x14ac:dyDescent="0.25">
      <c r="A85" s="331" t="s">
        <v>169</v>
      </c>
      <c r="B85" s="332">
        <v>2100</v>
      </c>
      <c r="C85" s="340" t="s">
        <v>167</v>
      </c>
      <c r="D85" s="334" t="s">
        <v>400</v>
      </c>
      <c r="E85" s="629">
        <f t="shared" ref="E85:E87" si="15">F85</f>
        <v>0</v>
      </c>
      <c r="F85" s="328"/>
      <c r="G85" s="328"/>
      <c r="H85" s="328"/>
      <c r="I85" s="167"/>
      <c r="J85" s="629"/>
      <c r="K85" s="329"/>
      <c r="L85" s="328"/>
      <c r="M85" s="328"/>
      <c r="N85" s="328"/>
      <c r="O85" s="167"/>
      <c r="P85" s="648">
        <f t="shared" si="11"/>
        <v>0</v>
      </c>
      <c r="Q85" s="321"/>
    </row>
    <row r="86" spans="1:17" s="117" customFormat="1" ht="49.5" customHeight="1" x14ac:dyDescent="0.25">
      <c r="A86" s="331" t="s">
        <v>172</v>
      </c>
      <c r="B86" s="332">
        <v>2111</v>
      </c>
      <c r="C86" s="340" t="s">
        <v>398</v>
      </c>
      <c r="D86" s="334" t="s">
        <v>171</v>
      </c>
      <c r="E86" s="629">
        <f t="shared" si="15"/>
        <v>140000</v>
      </c>
      <c r="F86" s="328">
        <f>30000+110000</f>
        <v>140000</v>
      </c>
      <c r="G86" s="328"/>
      <c r="H86" s="328"/>
      <c r="I86" s="167"/>
      <c r="J86" s="629">
        <f>K86</f>
        <v>0</v>
      </c>
      <c r="K86" s="329">
        <f>O86</f>
        <v>0</v>
      </c>
      <c r="L86" s="328"/>
      <c r="M86" s="328"/>
      <c r="N86" s="328"/>
      <c r="O86" s="167"/>
      <c r="P86" s="648">
        <f t="shared" si="11"/>
        <v>140000</v>
      </c>
    </row>
    <row r="87" spans="1:17" s="117" customFormat="1" ht="49.5" hidden="1" customHeight="1" x14ac:dyDescent="0.25">
      <c r="A87" s="331" t="s">
        <v>291</v>
      </c>
      <c r="B87" s="332">
        <v>3133</v>
      </c>
      <c r="C87" s="340" t="s">
        <v>173</v>
      </c>
      <c r="D87" s="334" t="s">
        <v>447</v>
      </c>
      <c r="E87" s="629">
        <f t="shared" si="15"/>
        <v>0</v>
      </c>
      <c r="F87" s="396"/>
      <c r="G87" s="396"/>
      <c r="H87" s="396"/>
      <c r="I87" s="397"/>
      <c r="J87" s="629"/>
      <c r="K87" s="329"/>
      <c r="L87" s="328"/>
      <c r="M87" s="328"/>
      <c r="N87" s="328"/>
      <c r="O87" s="167"/>
      <c r="P87" s="648">
        <f t="shared" si="11"/>
        <v>0</v>
      </c>
    </row>
    <row r="88" spans="1:17" s="117" customFormat="1" ht="71.25" customHeight="1" x14ac:dyDescent="0.25">
      <c r="A88" s="331" t="s">
        <v>635</v>
      </c>
      <c r="B88" s="332">
        <v>3193</v>
      </c>
      <c r="C88" s="340" t="s">
        <v>637</v>
      </c>
      <c r="D88" s="334" t="s">
        <v>636</v>
      </c>
      <c r="E88" s="629">
        <f t="shared" ref="E88" si="16">F88</f>
        <v>300238</v>
      </c>
      <c r="F88" s="396">
        <v>300238</v>
      </c>
      <c r="G88" s="396"/>
      <c r="H88" s="396"/>
      <c r="I88" s="397"/>
      <c r="J88" s="629"/>
      <c r="K88" s="329"/>
      <c r="L88" s="328"/>
      <c r="M88" s="328"/>
      <c r="N88" s="328"/>
      <c r="O88" s="167"/>
      <c r="P88" s="648">
        <f t="shared" ref="P88" si="17">E88+J88</f>
        <v>300238</v>
      </c>
    </row>
    <row r="89" spans="1:17" s="117" customFormat="1" ht="30" customHeight="1" x14ac:dyDescent="0.25">
      <c r="A89" s="331" t="s">
        <v>445</v>
      </c>
      <c r="B89" s="332">
        <v>4030</v>
      </c>
      <c r="C89" s="340" t="s">
        <v>163</v>
      </c>
      <c r="D89" s="334" t="s">
        <v>446</v>
      </c>
      <c r="E89" s="636">
        <f>F89</f>
        <v>70000</v>
      </c>
      <c r="F89" s="396">
        <v>70000</v>
      </c>
      <c r="G89" s="396"/>
      <c r="H89" s="396"/>
      <c r="I89" s="397"/>
      <c r="J89" s="629">
        <f>K89+L89</f>
        <v>0</v>
      </c>
      <c r="K89" s="329">
        <f>O89</f>
        <v>0</v>
      </c>
      <c r="L89" s="328"/>
      <c r="M89" s="328"/>
      <c r="N89" s="328"/>
      <c r="O89" s="167"/>
      <c r="P89" s="648">
        <f t="shared" si="11"/>
        <v>70000</v>
      </c>
    </row>
    <row r="90" spans="1:17" s="117" customFormat="1" ht="31.5" customHeight="1" x14ac:dyDescent="0.25">
      <c r="A90" s="331" t="s">
        <v>161</v>
      </c>
      <c r="B90" s="332" t="s">
        <v>162</v>
      </c>
      <c r="C90" s="340" t="s">
        <v>163</v>
      </c>
      <c r="D90" s="334" t="s">
        <v>394</v>
      </c>
      <c r="E90" s="636">
        <f>F90</f>
        <v>360337</v>
      </c>
      <c r="F90" s="396">
        <f>192899+42438+100000+25000</f>
        <v>360337</v>
      </c>
      <c r="G90" s="396">
        <v>192899</v>
      </c>
      <c r="H90" s="396"/>
      <c r="I90" s="397"/>
      <c r="J90" s="629">
        <f>K90+L90</f>
        <v>0</v>
      </c>
      <c r="K90" s="329">
        <f>O90</f>
        <v>0</v>
      </c>
      <c r="L90" s="328"/>
      <c r="M90" s="328"/>
      <c r="N90" s="328"/>
      <c r="O90" s="167"/>
      <c r="P90" s="648">
        <f t="shared" si="11"/>
        <v>360337</v>
      </c>
    </row>
    <row r="91" spans="1:17" s="117" customFormat="1" ht="39" customHeight="1" x14ac:dyDescent="0.25">
      <c r="A91" s="331" t="s">
        <v>158</v>
      </c>
      <c r="B91" s="332" t="s">
        <v>75</v>
      </c>
      <c r="C91" s="340" t="s">
        <v>50</v>
      </c>
      <c r="D91" s="334" t="s">
        <v>399</v>
      </c>
      <c r="E91" s="629">
        <f>F91</f>
        <v>203550</v>
      </c>
      <c r="F91" s="328">
        <f>13050+172500+18000</f>
        <v>203550</v>
      </c>
      <c r="G91" s="328"/>
      <c r="H91" s="328"/>
      <c r="I91" s="167"/>
      <c r="J91" s="629"/>
      <c r="K91" s="329"/>
      <c r="L91" s="328"/>
      <c r="M91" s="328"/>
      <c r="N91" s="328"/>
      <c r="O91" s="167"/>
      <c r="P91" s="648">
        <f t="shared" si="11"/>
        <v>203550</v>
      </c>
    </row>
    <row r="92" spans="1:17" s="117" customFormat="1" ht="25.5" customHeight="1" x14ac:dyDescent="0.25">
      <c r="A92" s="323" t="s">
        <v>159</v>
      </c>
      <c r="B92" s="696" t="s">
        <v>101</v>
      </c>
      <c r="C92" s="365" t="s">
        <v>51</v>
      </c>
      <c r="D92" s="545" t="s">
        <v>102</v>
      </c>
      <c r="E92" s="629">
        <f>F92</f>
        <v>100000</v>
      </c>
      <c r="F92" s="328">
        <v>100000</v>
      </c>
      <c r="G92" s="328"/>
      <c r="H92" s="396"/>
      <c r="I92" s="397"/>
      <c r="J92" s="629"/>
      <c r="K92" s="329"/>
      <c r="L92" s="328"/>
      <c r="M92" s="328"/>
      <c r="N92" s="328"/>
      <c r="O92" s="167"/>
      <c r="P92" s="648">
        <f t="shared" si="11"/>
        <v>100000</v>
      </c>
    </row>
    <row r="93" spans="1:17" s="117" customFormat="1" ht="37.5" hidden="1" customHeight="1" x14ac:dyDescent="0.25">
      <c r="A93" s="331" t="s">
        <v>180</v>
      </c>
      <c r="B93" s="332">
        <v>5031</v>
      </c>
      <c r="C93" s="340" t="s">
        <v>52</v>
      </c>
      <c r="D93" s="334" t="s">
        <v>176</v>
      </c>
      <c r="E93" s="629">
        <f>F93</f>
        <v>0</v>
      </c>
      <c r="F93" s="328"/>
      <c r="G93" s="328"/>
      <c r="H93" s="396"/>
      <c r="I93" s="397"/>
      <c r="J93" s="629"/>
      <c r="K93" s="329"/>
      <c r="L93" s="328"/>
      <c r="M93" s="328"/>
      <c r="N93" s="328"/>
      <c r="O93" s="167"/>
      <c r="P93" s="648">
        <f t="shared" si="11"/>
        <v>0</v>
      </c>
    </row>
    <row r="94" spans="1:17" s="117" customFormat="1" ht="54.75" hidden="1" customHeight="1" x14ac:dyDescent="0.25">
      <c r="A94" s="331" t="s">
        <v>160</v>
      </c>
      <c r="B94" s="332">
        <v>5062</v>
      </c>
      <c r="C94" s="340" t="s">
        <v>52</v>
      </c>
      <c r="D94" s="334" t="s">
        <v>120</v>
      </c>
      <c r="E94" s="636">
        <f t="shared" ref="E94:E100" si="18">F94</f>
        <v>0</v>
      </c>
      <c r="F94" s="396"/>
      <c r="G94" s="396"/>
      <c r="H94" s="396"/>
      <c r="I94" s="397"/>
      <c r="J94" s="629"/>
      <c r="K94" s="329"/>
      <c r="L94" s="328"/>
      <c r="M94" s="328"/>
      <c r="N94" s="328"/>
      <c r="O94" s="167"/>
      <c r="P94" s="648">
        <f t="shared" si="11"/>
        <v>0</v>
      </c>
    </row>
    <row r="95" spans="1:17" s="189" customFormat="1" ht="47.25" hidden="1" customHeight="1" x14ac:dyDescent="0.25">
      <c r="A95" s="331" t="s">
        <v>420</v>
      </c>
      <c r="B95" s="332" t="s">
        <v>421</v>
      </c>
      <c r="C95" s="340" t="s">
        <v>52</v>
      </c>
      <c r="D95" s="334" t="s">
        <v>422</v>
      </c>
      <c r="E95" s="640">
        <f>F95</f>
        <v>0</v>
      </c>
      <c r="F95" s="328"/>
      <c r="G95" s="328"/>
      <c r="H95" s="349"/>
      <c r="I95" s="161"/>
      <c r="J95" s="632"/>
      <c r="K95" s="388"/>
      <c r="L95" s="349"/>
      <c r="M95" s="349"/>
      <c r="N95" s="349"/>
      <c r="O95" s="161"/>
      <c r="P95" s="648">
        <f t="shared" si="11"/>
        <v>0</v>
      </c>
    </row>
    <row r="96" spans="1:17" s="189" customFormat="1" ht="24" customHeight="1" x14ac:dyDescent="0.25">
      <c r="A96" s="331" t="s">
        <v>641</v>
      </c>
      <c r="B96" s="386">
        <v>5010</v>
      </c>
      <c r="C96" s="387"/>
      <c r="D96" s="429" t="s">
        <v>642</v>
      </c>
      <c r="E96" s="641">
        <f>E97+E98</f>
        <v>100200</v>
      </c>
      <c r="F96" s="349">
        <f>F97+F98</f>
        <v>100200</v>
      </c>
      <c r="G96" s="349"/>
      <c r="H96" s="349"/>
      <c r="I96" s="161"/>
      <c r="J96" s="632"/>
      <c r="K96" s="388"/>
      <c r="L96" s="349"/>
      <c r="M96" s="349"/>
      <c r="N96" s="349"/>
      <c r="O96" s="161"/>
      <c r="P96" s="648">
        <f t="shared" si="11"/>
        <v>100200</v>
      </c>
    </row>
    <row r="97" spans="1:18" s="189" customFormat="1" ht="35.25" customHeight="1" x14ac:dyDescent="0.25">
      <c r="A97" s="331" t="s">
        <v>178</v>
      </c>
      <c r="B97" s="332">
        <v>5011</v>
      </c>
      <c r="C97" s="340" t="s">
        <v>52</v>
      </c>
      <c r="D97" s="334" t="s">
        <v>174</v>
      </c>
      <c r="E97" s="633">
        <f t="shared" si="18"/>
        <v>60400</v>
      </c>
      <c r="F97" s="356">
        <v>60400</v>
      </c>
      <c r="G97" s="398"/>
      <c r="H97" s="398"/>
      <c r="I97" s="399"/>
      <c r="J97" s="643"/>
      <c r="K97" s="400"/>
      <c r="L97" s="398"/>
      <c r="M97" s="398"/>
      <c r="N97" s="398"/>
      <c r="O97" s="399"/>
      <c r="P97" s="648">
        <f t="shared" si="11"/>
        <v>60400</v>
      </c>
      <c r="Q97" s="350"/>
    </row>
    <row r="98" spans="1:18" s="189" customFormat="1" ht="32.25" customHeight="1" thickBot="1" x14ac:dyDescent="0.3">
      <c r="A98" s="331" t="s">
        <v>179</v>
      </c>
      <c r="B98" s="332">
        <v>5012</v>
      </c>
      <c r="C98" s="340" t="s">
        <v>52</v>
      </c>
      <c r="D98" s="334" t="s">
        <v>175</v>
      </c>
      <c r="E98" s="642">
        <f t="shared" si="18"/>
        <v>39800</v>
      </c>
      <c r="F98" s="549">
        <v>39800</v>
      </c>
      <c r="G98" s="550"/>
      <c r="H98" s="550"/>
      <c r="I98" s="551"/>
      <c r="J98" s="643"/>
      <c r="K98" s="400"/>
      <c r="L98" s="398"/>
      <c r="M98" s="398"/>
      <c r="N98" s="398"/>
      <c r="O98" s="399"/>
      <c r="P98" s="648">
        <f t="shared" si="11"/>
        <v>39800</v>
      </c>
    </row>
    <row r="99" spans="1:18" s="189" customFormat="1" ht="34.5" hidden="1" customHeight="1" x14ac:dyDescent="0.25">
      <c r="A99" s="331"/>
      <c r="B99" s="332"/>
      <c r="C99" s="340"/>
      <c r="D99" s="391"/>
      <c r="E99" s="320"/>
      <c r="F99" s="319"/>
      <c r="G99" s="319"/>
      <c r="H99" s="319"/>
      <c r="I99" s="294"/>
      <c r="J99" s="327">
        <f>K99+L99</f>
        <v>0</v>
      </c>
      <c r="K99" s="329"/>
      <c r="L99" s="328"/>
      <c r="M99" s="328"/>
      <c r="N99" s="328"/>
      <c r="O99" s="167"/>
      <c r="P99" s="364">
        <f>E99+J99</f>
        <v>0</v>
      </c>
    </row>
    <row r="100" spans="1:18" s="117" customFormat="1" ht="48.75" hidden="1" customHeight="1" thickBot="1" x14ac:dyDescent="0.3">
      <c r="A100" s="331" t="s">
        <v>181</v>
      </c>
      <c r="B100" s="401">
        <v>5053</v>
      </c>
      <c r="C100" s="402" t="s">
        <v>52</v>
      </c>
      <c r="D100" s="403" t="s">
        <v>331</v>
      </c>
      <c r="E100" s="373">
        <f t="shared" si="18"/>
        <v>0</v>
      </c>
      <c r="F100" s="396"/>
      <c r="G100" s="396"/>
      <c r="H100" s="404"/>
      <c r="I100" s="405"/>
      <c r="J100" s="406"/>
      <c r="K100" s="407"/>
      <c r="L100" s="404"/>
      <c r="M100" s="404"/>
      <c r="N100" s="404"/>
      <c r="O100" s="405"/>
      <c r="P100" s="375">
        <f t="shared" si="11"/>
        <v>0</v>
      </c>
    </row>
    <row r="101" spans="1:18" s="117" customFormat="1" ht="49.5" hidden="1" customHeight="1" thickBot="1" x14ac:dyDescent="0.3">
      <c r="A101" s="408">
        <v>1600000</v>
      </c>
      <c r="B101" s="409"/>
      <c r="C101" s="410"/>
      <c r="D101" s="411" t="s">
        <v>455</v>
      </c>
      <c r="E101" s="376">
        <f>E102</f>
        <v>0</v>
      </c>
      <c r="F101" s="379">
        <f t="shared" ref="F101:O102" si="19">F102</f>
        <v>0</v>
      </c>
      <c r="G101" s="379">
        <f t="shared" si="19"/>
        <v>0</v>
      </c>
      <c r="H101" s="379">
        <f t="shared" si="19"/>
        <v>0</v>
      </c>
      <c r="I101" s="380">
        <f t="shared" si="19"/>
        <v>0</v>
      </c>
      <c r="J101" s="497">
        <f t="shared" si="19"/>
        <v>0</v>
      </c>
      <c r="K101" s="498">
        <f t="shared" si="19"/>
        <v>0</v>
      </c>
      <c r="L101" s="498">
        <f t="shared" si="19"/>
        <v>0</v>
      </c>
      <c r="M101" s="498">
        <f t="shared" si="19"/>
        <v>0</v>
      </c>
      <c r="N101" s="498">
        <f t="shared" si="19"/>
        <v>0</v>
      </c>
      <c r="O101" s="499">
        <f t="shared" si="19"/>
        <v>0</v>
      </c>
      <c r="P101" s="378">
        <f>E101+J101</f>
        <v>0</v>
      </c>
    </row>
    <row r="102" spans="1:18" s="117" customFormat="1" ht="48.75" hidden="1" customHeight="1" thickBot="1" x14ac:dyDescent="0.3">
      <c r="A102" s="408">
        <v>1610000</v>
      </c>
      <c r="B102" s="409"/>
      <c r="C102" s="410"/>
      <c r="D102" s="411" t="s">
        <v>455</v>
      </c>
      <c r="E102" s="376">
        <f>E103</f>
        <v>0</v>
      </c>
      <c r="F102" s="379">
        <f>F103</f>
        <v>0</v>
      </c>
      <c r="G102" s="379">
        <f>G103</f>
        <v>0</v>
      </c>
      <c r="H102" s="379">
        <f t="shared" si="19"/>
        <v>0</v>
      </c>
      <c r="I102" s="496">
        <f t="shared" si="19"/>
        <v>0</v>
      </c>
      <c r="J102" s="376">
        <f t="shared" si="19"/>
        <v>0</v>
      </c>
      <c r="K102" s="379">
        <f t="shared" si="19"/>
        <v>0</v>
      </c>
      <c r="L102" s="379">
        <f t="shared" si="19"/>
        <v>0</v>
      </c>
      <c r="M102" s="379">
        <f t="shared" si="19"/>
        <v>0</v>
      </c>
      <c r="N102" s="379">
        <f t="shared" si="19"/>
        <v>0</v>
      </c>
      <c r="O102" s="380">
        <f t="shared" si="19"/>
        <v>0</v>
      </c>
      <c r="P102" s="377">
        <f>E102+J102</f>
        <v>0</v>
      </c>
    </row>
    <row r="103" spans="1:18" s="117" customFormat="1" ht="42.75" hidden="1" customHeight="1" thickBot="1" x14ac:dyDescent="0.3">
      <c r="A103" s="538">
        <v>1610160</v>
      </c>
      <c r="B103" s="539" t="s">
        <v>184</v>
      </c>
      <c r="C103" s="539" t="s">
        <v>46</v>
      </c>
      <c r="D103" s="540" t="s">
        <v>337</v>
      </c>
      <c r="E103" s="526"/>
      <c r="F103" s="527"/>
      <c r="G103" s="527"/>
      <c r="H103" s="527"/>
      <c r="I103" s="528"/>
      <c r="J103" s="525">
        <f>K103</f>
        <v>0</v>
      </c>
      <c r="K103" s="523">
        <f>O103</f>
        <v>0</v>
      </c>
      <c r="L103" s="523"/>
      <c r="M103" s="523"/>
      <c r="N103" s="523"/>
      <c r="O103" s="529"/>
      <c r="P103" s="530">
        <f>E103+J103</f>
        <v>0</v>
      </c>
    </row>
    <row r="104" spans="1:18" s="117" customFormat="1" ht="20.25" hidden="1" customHeight="1" thickBot="1" x14ac:dyDescent="0.3">
      <c r="A104" s="408">
        <v>3700000</v>
      </c>
      <c r="B104" s="517"/>
      <c r="C104" s="518"/>
      <c r="D104" s="519" t="s">
        <v>183</v>
      </c>
      <c r="E104" s="520">
        <f>E105</f>
        <v>0</v>
      </c>
      <c r="F104" s="521">
        <f t="shared" ref="F104:P104" si="20">F105</f>
        <v>0</v>
      </c>
      <c r="G104" s="521">
        <f t="shared" si="20"/>
        <v>0</v>
      </c>
      <c r="H104" s="521">
        <f t="shared" si="20"/>
        <v>0</v>
      </c>
      <c r="I104" s="522">
        <f t="shared" si="20"/>
        <v>0</v>
      </c>
      <c r="J104" s="520">
        <f t="shared" si="20"/>
        <v>0</v>
      </c>
      <c r="K104" s="521">
        <f t="shared" si="20"/>
        <v>0</v>
      </c>
      <c r="L104" s="521">
        <f t="shared" si="20"/>
        <v>0</v>
      </c>
      <c r="M104" s="521">
        <f t="shared" si="20"/>
        <v>0</v>
      </c>
      <c r="N104" s="521">
        <f t="shared" si="20"/>
        <v>0</v>
      </c>
      <c r="O104" s="522">
        <f t="shared" si="20"/>
        <v>0</v>
      </c>
      <c r="P104" s="378">
        <f t="shared" si="20"/>
        <v>0</v>
      </c>
    </row>
    <row r="105" spans="1:18" s="117" customFormat="1" ht="20.25" hidden="1" customHeight="1" thickBot="1" x14ac:dyDescent="0.3">
      <c r="A105" s="408">
        <v>3710000</v>
      </c>
      <c r="B105" s="409"/>
      <c r="C105" s="410"/>
      <c r="D105" s="411" t="s">
        <v>183</v>
      </c>
      <c r="E105" s="376">
        <f>E106+E107+E108</f>
        <v>0</v>
      </c>
      <c r="F105" s="379">
        <f t="shared" ref="F105:I105" si="21">F106+F107+F108</f>
        <v>0</v>
      </c>
      <c r="G105" s="379">
        <f t="shared" si="21"/>
        <v>0</v>
      </c>
      <c r="H105" s="379">
        <f t="shared" si="21"/>
        <v>0</v>
      </c>
      <c r="I105" s="380">
        <f t="shared" si="21"/>
        <v>0</v>
      </c>
      <c r="J105" s="376">
        <f t="shared" ref="J105" si="22">J106+J107+J108</f>
        <v>0</v>
      </c>
      <c r="K105" s="379">
        <f t="shared" ref="K105" si="23">K106+K107+K108</f>
        <v>0</v>
      </c>
      <c r="L105" s="379">
        <f t="shared" ref="L105" si="24">L106+L107+L108</f>
        <v>0</v>
      </c>
      <c r="M105" s="379">
        <f t="shared" ref="M105" si="25">M106+M107+M108</f>
        <v>0</v>
      </c>
      <c r="N105" s="379">
        <f t="shared" ref="N105" si="26">N106+N107+N108</f>
        <v>0</v>
      </c>
      <c r="O105" s="380">
        <f t="shared" ref="O105" si="27">O106+O107+O108</f>
        <v>0</v>
      </c>
      <c r="P105" s="378">
        <f>P108+P106+P107</f>
        <v>0</v>
      </c>
    </row>
    <row r="106" spans="1:18" s="117" customFormat="1" ht="45.75" hidden="1" customHeight="1" x14ac:dyDescent="0.25">
      <c r="A106" s="412">
        <v>3710160</v>
      </c>
      <c r="B106" s="413" t="s">
        <v>184</v>
      </c>
      <c r="C106" s="414" t="s">
        <v>46</v>
      </c>
      <c r="D106" s="415" t="s">
        <v>337</v>
      </c>
      <c r="E106" s="318">
        <f>F106</f>
        <v>0</v>
      </c>
      <c r="F106" s="320"/>
      <c r="G106" s="319"/>
      <c r="H106" s="320"/>
      <c r="I106" s="384"/>
      <c r="J106" s="318">
        <f>K106</f>
        <v>0</v>
      </c>
      <c r="K106" s="320">
        <f>O106</f>
        <v>0</v>
      </c>
      <c r="L106" s="320"/>
      <c r="M106" s="320"/>
      <c r="N106" s="320"/>
      <c r="O106" s="384"/>
      <c r="P106" s="385">
        <f>E106+J106</f>
        <v>0</v>
      </c>
    </row>
    <row r="107" spans="1:18" s="117" customFormat="1" ht="15.75" hidden="1" x14ac:dyDescent="0.25">
      <c r="A107" s="416">
        <v>3718710</v>
      </c>
      <c r="B107" s="417">
        <v>8710</v>
      </c>
      <c r="C107" s="418" t="s">
        <v>55</v>
      </c>
      <c r="D107" s="415" t="s">
        <v>335</v>
      </c>
      <c r="E107" s="372">
        <f>F107</f>
        <v>0</v>
      </c>
      <c r="F107" s="373"/>
      <c r="G107" s="396"/>
      <c r="H107" s="373"/>
      <c r="I107" s="374"/>
      <c r="J107" s="327"/>
      <c r="K107" s="329"/>
      <c r="L107" s="329"/>
      <c r="M107" s="329"/>
      <c r="N107" s="329"/>
      <c r="O107" s="419"/>
      <c r="P107" s="364">
        <f>E107+J107</f>
        <v>0</v>
      </c>
    </row>
    <row r="108" spans="1:18" s="117" customFormat="1" ht="16.5" hidden="1" thickBot="1" x14ac:dyDescent="0.3">
      <c r="A108" s="416">
        <v>3719110</v>
      </c>
      <c r="B108" s="417">
        <v>9110</v>
      </c>
      <c r="C108" s="418" t="s">
        <v>68</v>
      </c>
      <c r="D108" s="420" t="s">
        <v>336</v>
      </c>
      <c r="E108" s="421">
        <f>F108</f>
        <v>0</v>
      </c>
      <c r="F108" s="422"/>
      <c r="G108" s="422"/>
      <c r="H108" s="422"/>
      <c r="I108" s="423"/>
      <c r="J108" s="424"/>
      <c r="K108" s="425"/>
      <c r="L108" s="426"/>
      <c r="M108" s="426"/>
      <c r="N108" s="426"/>
      <c r="O108" s="169"/>
      <c r="P108" s="427">
        <f>E108+J108</f>
        <v>0</v>
      </c>
    </row>
    <row r="109" spans="1:18" s="117" customFormat="1" ht="16.5" thickBot="1" x14ac:dyDescent="0.3">
      <c r="A109" s="618"/>
      <c r="B109" s="619"/>
      <c r="C109" s="620"/>
      <c r="D109" s="621" t="s">
        <v>128</v>
      </c>
      <c r="E109" s="622">
        <f>E15+E52+E104+E101</f>
        <v>13736285</v>
      </c>
      <c r="F109" s="623">
        <f>F15+F52+F104+F101</f>
        <v>7640523</v>
      </c>
      <c r="G109" s="624">
        <f>G15+G52+G104</f>
        <v>1871904</v>
      </c>
      <c r="H109" s="623">
        <f>H15+H52+H104+H101</f>
        <v>150000</v>
      </c>
      <c r="I109" s="625">
        <f>I15+I52+I104+I102</f>
        <v>6095762</v>
      </c>
      <c r="J109" s="622">
        <f>J15+J52+J104+J101</f>
        <v>-5000000</v>
      </c>
      <c r="K109" s="623">
        <f>K15+K52+K104+K101</f>
        <v>-5000000</v>
      </c>
      <c r="L109" s="623">
        <f>L15+L52+L104</f>
        <v>0</v>
      </c>
      <c r="M109" s="623">
        <f>M15+M52+M104</f>
        <v>0</v>
      </c>
      <c r="N109" s="623">
        <f>N15+N52+N104</f>
        <v>0</v>
      </c>
      <c r="O109" s="626">
        <f>O15+O52+O104+O101</f>
        <v>-5000000</v>
      </c>
      <c r="P109" s="627">
        <f>P15+P52+P104+P101</f>
        <v>8736285</v>
      </c>
      <c r="Q109" s="321"/>
      <c r="R109" s="321"/>
    </row>
    <row r="110" spans="1:18" ht="9.75" customHeight="1" x14ac:dyDescent="0.25">
      <c r="E110" s="214"/>
      <c r="F110" s="214"/>
      <c r="G110" s="214"/>
      <c r="H110" s="214"/>
      <c r="I110" s="214"/>
      <c r="J110" s="214"/>
      <c r="K110" s="214"/>
      <c r="L110" s="214"/>
      <c r="M110" s="214"/>
      <c r="N110" s="214"/>
      <c r="O110" s="214"/>
      <c r="P110" s="214"/>
    </row>
    <row r="111" spans="1:18" s="26" customFormat="1" ht="27" customHeight="1" x14ac:dyDescent="0.3">
      <c r="B111" s="26" t="s">
        <v>408</v>
      </c>
      <c r="D111" s="116"/>
      <c r="H111" s="285"/>
      <c r="I111" s="702" t="s">
        <v>409</v>
      </c>
      <c r="J111" s="702"/>
      <c r="K111" s="702"/>
      <c r="L111" s="285"/>
      <c r="M111" s="285"/>
      <c r="N111" s="285"/>
      <c r="O111" s="285"/>
      <c r="P111" s="285"/>
    </row>
    <row r="112" spans="1:18" ht="12" customHeight="1" x14ac:dyDescent="0.25">
      <c r="E112" s="209"/>
      <c r="F112" s="209"/>
      <c r="G112" s="209"/>
      <c r="H112" s="209"/>
      <c r="I112" s="209"/>
      <c r="J112" s="209"/>
      <c r="K112" s="209"/>
      <c r="L112" s="209"/>
      <c r="M112" s="209"/>
      <c r="N112" s="209"/>
      <c r="O112" s="209"/>
      <c r="P112" s="209"/>
    </row>
    <row r="113" spans="6:16" ht="16.5" hidden="1" customHeight="1" x14ac:dyDescent="0.25">
      <c r="F113" s="215"/>
      <c r="J113" s="209"/>
      <c r="L113" s="209"/>
      <c r="O113" s="214"/>
      <c r="P113" s="215">
        <f>додаток_1!D121-додаток_3!P109</f>
        <v>0</v>
      </c>
    </row>
    <row r="114" spans="6:16" x14ac:dyDescent="0.25">
      <c r="F114" s="215"/>
      <c r="H114" s="215"/>
    </row>
  </sheetData>
  <mergeCells count="28">
    <mergeCell ref="I111:K111"/>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2"/>
  <sheetViews>
    <sheetView view="pageBreakPreview" zoomScale="86" zoomScaleNormal="86" zoomScaleSheetLayoutView="86" workbookViewId="0">
      <selection activeCell="C77" sqref="C77:D77"/>
    </sheetView>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2"/>
      <c r="D1" s="812" t="s">
        <v>293</v>
      </c>
      <c r="E1" s="812"/>
    </row>
    <row r="2" spans="1:6" ht="22.5" customHeight="1" x14ac:dyDescent="0.25">
      <c r="C2" s="207"/>
      <c r="D2" s="815" t="str">
        <f>додаток_1!D2</f>
        <v xml:space="preserve"> до рішення Здолбунівської міської ради</v>
      </c>
      <c r="E2" s="815"/>
      <c r="F2" s="815"/>
    </row>
    <row r="3" spans="1:6" ht="33.75" customHeight="1" x14ac:dyDescent="0.25">
      <c r="B3" s="150"/>
      <c r="C3" s="207"/>
      <c r="D3" s="816" t="str">
        <f>додаток_1!D3</f>
        <v>"Про зміни до бюджету Здолбунівської міської територіальної громади на 2026 рік"</v>
      </c>
      <c r="E3" s="816"/>
      <c r="F3" s="816"/>
    </row>
    <row r="4" spans="1:6" ht="19.5" customHeight="1" x14ac:dyDescent="0.25">
      <c r="C4" s="117"/>
      <c r="D4" s="812" t="str">
        <f>додаток_1!D4</f>
        <v>від 06 травня 2026 року № 3295</v>
      </c>
      <c r="E4" s="812"/>
    </row>
    <row r="5" spans="1:6" ht="9" customHeight="1" x14ac:dyDescent="0.25">
      <c r="D5" s="117"/>
      <c r="E5" s="117"/>
    </row>
    <row r="6" spans="1:6" ht="18.75" x14ac:dyDescent="0.3">
      <c r="A6" s="813" t="s">
        <v>417</v>
      </c>
      <c r="B6" s="813"/>
      <c r="C6" s="813"/>
      <c r="D6" s="813"/>
      <c r="E6" s="813"/>
    </row>
    <row r="7" spans="1:6" ht="18.75" x14ac:dyDescent="0.3">
      <c r="A7" s="813" t="s">
        <v>468</v>
      </c>
      <c r="B7" s="813"/>
      <c r="C7" s="813"/>
      <c r="D7" s="813"/>
      <c r="E7" s="813"/>
    </row>
    <row r="8" spans="1:6" s="34" customFormat="1" x14ac:dyDescent="0.2">
      <c r="A8" s="718">
        <v>1755900000</v>
      </c>
      <c r="B8" s="718"/>
      <c r="C8" s="125"/>
      <c r="D8" s="123"/>
      <c r="E8" s="36"/>
    </row>
    <row r="9" spans="1:6" s="34" customFormat="1" x14ac:dyDescent="0.2">
      <c r="A9" s="1" t="s">
        <v>124</v>
      </c>
      <c r="B9" s="84"/>
      <c r="C9" s="84"/>
      <c r="D9" s="35"/>
      <c r="E9" s="35"/>
    </row>
    <row r="10" spans="1:6" s="34" customFormat="1" ht="11.25" x14ac:dyDescent="0.2">
      <c r="B10" s="35"/>
      <c r="C10" s="35"/>
      <c r="D10" s="35"/>
      <c r="E10" s="35"/>
    </row>
    <row r="11" spans="1:6" s="34" customFormat="1" ht="18.75" x14ac:dyDescent="0.3">
      <c r="A11" s="27" t="s">
        <v>218</v>
      </c>
      <c r="B11" s="35"/>
      <c r="C11" s="35"/>
      <c r="D11" s="35"/>
      <c r="E11" s="35"/>
    </row>
    <row r="12" spans="1:6" ht="18" customHeight="1" thickBot="1" x14ac:dyDescent="0.3">
      <c r="E12" s="151" t="s">
        <v>19</v>
      </c>
    </row>
    <row r="13" spans="1:6" ht="85.5" customHeight="1" thickBot="1" x14ac:dyDescent="0.25">
      <c r="A13" s="152" t="s">
        <v>219</v>
      </c>
      <c r="B13" s="787" t="s">
        <v>220</v>
      </c>
      <c r="C13" s="814"/>
      <c r="D13" s="788"/>
      <c r="E13" s="153" t="s">
        <v>105</v>
      </c>
    </row>
    <row r="14" spans="1:6" ht="13.5" thickBot="1" x14ac:dyDescent="0.25">
      <c r="A14" s="154">
        <v>1</v>
      </c>
      <c r="B14" s="789">
        <v>2</v>
      </c>
      <c r="C14" s="823"/>
      <c r="D14" s="790"/>
      <c r="E14" s="155">
        <v>3</v>
      </c>
    </row>
    <row r="15" spans="1:6" ht="19.5" customHeight="1" x14ac:dyDescent="0.2">
      <c r="A15" s="824" t="s">
        <v>190</v>
      </c>
      <c r="B15" s="825"/>
      <c r="C15" s="825"/>
      <c r="D15" s="825"/>
      <c r="E15" s="826"/>
    </row>
    <row r="16" spans="1:6" ht="19.5" customHeight="1" x14ac:dyDescent="0.2">
      <c r="A16" s="683">
        <v>9900000000</v>
      </c>
      <c r="B16" s="828" t="s">
        <v>214</v>
      </c>
      <c r="C16" s="829"/>
      <c r="D16" s="830"/>
      <c r="E16" s="682">
        <f>E17+E19+E21+E20+E18+E22</f>
        <v>36473</v>
      </c>
    </row>
    <row r="17" spans="1:5" ht="35.25" hidden="1" customHeight="1" x14ac:dyDescent="0.2">
      <c r="A17" s="158">
        <v>41036000</v>
      </c>
      <c r="B17" s="772" t="s">
        <v>384</v>
      </c>
      <c r="C17" s="780"/>
      <c r="D17" s="773"/>
      <c r="E17" s="159">
        <f>додаток_1!D107</f>
        <v>0</v>
      </c>
    </row>
    <row r="18" spans="1:5" ht="33" hidden="1" customHeight="1" x14ac:dyDescent="0.25">
      <c r="A18" s="158">
        <f>додаток_1!B103</f>
        <v>41031100</v>
      </c>
      <c r="B18" s="778"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795"/>
      <c r="D18" s="779"/>
      <c r="E18" s="159">
        <f>додаток_1!D103</f>
        <v>0</v>
      </c>
    </row>
    <row r="19" spans="1:5" ht="35.25" hidden="1" customHeight="1" x14ac:dyDescent="0.2">
      <c r="A19" s="158">
        <v>41033900</v>
      </c>
      <c r="B19" s="772" t="str">
        <f>додаток_1!C105</f>
        <v xml:space="preserve">Освітня субвенція з державного бюджету місцевим бюджетам </v>
      </c>
      <c r="C19" s="780"/>
      <c r="D19" s="773"/>
      <c r="E19" s="159">
        <v>0</v>
      </c>
    </row>
    <row r="20" spans="1:5" ht="33" hidden="1" customHeight="1" x14ac:dyDescent="0.2">
      <c r="A20" s="158">
        <f>додаток_1!B106</f>
        <v>41035400</v>
      </c>
      <c r="B20" s="772" t="str">
        <f>додаток_1!C106</f>
        <v>Субвенція з державного бюджету місцевим бюджетам на надання державної підтримки особам з особливими освітніми потребами</v>
      </c>
      <c r="C20" s="780"/>
      <c r="D20" s="773"/>
      <c r="E20" s="159"/>
    </row>
    <row r="21" spans="1:5" ht="35.25" hidden="1" customHeight="1" x14ac:dyDescent="0.2">
      <c r="A21" s="158">
        <f>додаток_1!B108</f>
        <v>41036300</v>
      </c>
      <c r="B21" s="772"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80"/>
      <c r="D21" s="773"/>
      <c r="E21" s="159">
        <f>додаток_1!E108</f>
        <v>0</v>
      </c>
    </row>
    <row r="22" spans="1:5" ht="39" customHeight="1" x14ac:dyDescent="0.2">
      <c r="A22" s="158">
        <v>41035100</v>
      </c>
      <c r="B22" s="772" t="str">
        <f>додаток_1!C104</f>
        <v>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v>
      </c>
      <c r="C22" s="780"/>
      <c r="D22" s="773"/>
      <c r="E22" s="159">
        <v>36473</v>
      </c>
    </row>
    <row r="23" spans="1:5" ht="24" customHeight="1" x14ac:dyDescent="0.2">
      <c r="A23" s="683">
        <v>17100000000</v>
      </c>
      <c r="B23" s="827" t="s">
        <v>193</v>
      </c>
      <c r="C23" s="827"/>
      <c r="D23" s="827"/>
      <c r="E23" s="682">
        <f>SUM(E24:E28)</f>
        <v>300238</v>
      </c>
    </row>
    <row r="24" spans="1:5" ht="20.25" hidden="1" customHeight="1" x14ac:dyDescent="0.2">
      <c r="A24" s="158">
        <v>41040400</v>
      </c>
      <c r="B24" s="772" t="s">
        <v>270</v>
      </c>
      <c r="C24" s="780"/>
      <c r="D24" s="773"/>
      <c r="E24" s="159"/>
    </row>
    <row r="25" spans="1:5" ht="35.25" hidden="1" customHeight="1" x14ac:dyDescent="0.2">
      <c r="A25" s="158">
        <f>додаток_1!B115</f>
        <v>41051000</v>
      </c>
      <c r="B25" s="772" t="str">
        <f>додаток_1!C115</f>
        <v>Субвенція з місцевого бюджету на здійснення переданих видатків у сфері освіти за рахунок коштів освітньої субвенції</v>
      </c>
      <c r="C25" s="780"/>
      <c r="D25" s="773"/>
      <c r="E25" s="159"/>
    </row>
    <row r="26" spans="1:5" ht="35.25" hidden="1" customHeight="1" x14ac:dyDescent="0.2">
      <c r="A26" s="158">
        <f>додаток_1!B119</f>
        <v>41051400</v>
      </c>
      <c r="B26" s="772"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80"/>
      <c r="D26" s="773"/>
      <c r="E26" s="159">
        <f>додаток_1!D119</f>
        <v>0</v>
      </c>
    </row>
    <row r="27" spans="1:5" ht="35.25" hidden="1" customHeight="1" x14ac:dyDescent="0.2">
      <c r="A27" s="158" t="str">
        <f>додаток_1!B120</f>
        <v>41057700</v>
      </c>
      <c r="B27" s="772"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7" s="780"/>
      <c r="D27" s="773"/>
      <c r="E27" s="159">
        <f>додаток_1!D120</f>
        <v>0</v>
      </c>
    </row>
    <row r="28" spans="1:5" ht="51.75" customHeight="1" x14ac:dyDescent="0.2">
      <c r="A28" s="158">
        <v>41059300</v>
      </c>
      <c r="B28" s="772" t="str">
        <f>додаток_1!C118</f>
        <v>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v>
      </c>
      <c r="C28" s="780"/>
      <c r="D28" s="773"/>
      <c r="E28" s="159">
        <v>300238</v>
      </c>
    </row>
    <row r="29" spans="1:5" s="84" customFormat="1" ht="18.75" customHeight="1" x14ac:dyDescent="0.25">
      <c r="A29" s="684">
        <v>1755800000</v>
      </c>
      <c r="B29" s="796" t="s">
        <v>191</v>
      </c>
      <c r="C29" s="797"/>
      <c r="D29" s="798"/>
      <c r="E29" s="685">
        <f>SUM(E30:F39)</f>
        <v>30000</v>
      </c>
    </row>
    <row r="30" spans="1:5" s="84" customFormat="1" ht="33" hidden="1" customHeight="1" x14ac:dyDescent="0.25">
      <c r="A30" s="516">
        <v>41051000</v>
      </c>
      <c r="B30" s="778" t="s">
        <v>589</v>
      </c>
      <c r="C30" s="795"/>
      <c r="D30" s="779"/>
      <c r="E30" s="294"/>
    </row>
    <row r="31" spans="1:5" ht="24" hidden="1" customHeight="1" x14ac:dyDescent="0.25">
      <c r="A31" s="158">
        <v>41053900</v>
      </c>
      <c r="B31" s="778" t="s">
        <v>245</v>
      </c>
      <c r="C31" s="795"/>
      <c r="D31" s="779"/>
      <c r="E31" s="294"/>
    </row>
    <row r="32" spans="1:5" ht="67.5" hidden="1" customHeight="1" x14ac:dyDescent="0.2">
      <c r="A32" s="158">
        <v>41053900</v>
      </c>
      <c r="B32" s="772" t="s">
        <v>587</v>
      </c>
      <c r="C32" s="780"/>
      <c r="D32" s="773"/>
      <c r="E32" s="228"/>
    </row>
    <row r="33" spans="1:5" ht="52.5" hidden="1" customHeight="1" x14ac:dyDescent="0.25">
      <c r="A33" s="158">
        <v>41053900</v>
      </c>
      <c r="B33" s="778" t="s">
        <v>588</v>
      </c>
      <c r="C33" s="795"/>
      <c r="D33" s="779"/>
      <c r="E33" s="294"/>
    </row>
    <row r="34" spans="1:5" ht="35.25" customHeight="1" x14ac:dyDescent="0.25">
      <c r="A34" s="158">
        <v>41053900</v>
      </c>
      <c r="B34" s="778" t="s">
        <v>640</v>
      </c>
      <c r="C34" s="795"/>
      <c r="D34" s="779"/>
      <c r="E34" s="228">
        <v>30000</v>
      </c>
    </row>
    <row r="35" spans="1:5" ht="33.75" hidden="1" customHeight="1" x14ac:dyDescent="0.2">
      <c r="A35" s="158"/>
      <c r="B35" s="772"/>
      <c r="C35" s="780"/>
      <c r="D35" s="773"/>
      <c r="E35" s="159"/>
    </row>
    <row r="36" spans="1:5" ht="52.5" hidden="1" customHeight="1" x14ac:dyDescent="0.25">
      <c r="A36" s="158">
        <v>41053900</v>
      </c>
      <c r="B36" s="778" t="s">
        <v>244</v>
      </c>
      <c r="C36" s="795"/>
      <c r="D36" s="779"/>
      <c r="E36" s="228"/>
    </row>
    <row r="37" spans="1:5" ht="54.75" hidden="1" customHeight="1" x14ac:dyDescent="0.25">
      <c r="A37" s="158">
        <v>41053900</v>
      </c>
      <c r="B37" s="820" t="s">
        <v>277</v>
      </c>
      <c r="C37" s="821"/>
      <c r="D37" s="822"/>
      <c r="E37" s="227"/>
    </row>
    <row r="38" spans="1:5" ht="35.25" hidden="1" customHeight="1" x14ac:dyDescent="0.25">
      <c r="A38" s="158">
        <v>41053900</v>
      </c>
      <c r="B38" s="778" t="s">
        <v>276</v>
      </c>
      <c r="C38" s="795"/>
      <c r="D38" s="779"/>
      <c r="E38" s="130"/>
    </row>
    <row r="39" spans="1:5" ht="35.25" hidden="1" customHeight="1" x14ac:dyDescent="0.25">
      <c r="A39" s="158">
        <v>41053900</v>
      </c>
      <c r="B39" s="778" t="s">
        <v>246</v>
      </c>
      <c r="C39" s="795"/>
      <c r="D39" s="779"/>
      <c r="E39" s="130"/>
    </row>
    <row r="40" spans="1:5" s="84" customFormat="1" ht="26.25" hidden="1" customHeight="1" x14ac:dyDescent="0.25">
      <c r="A40" s="160">
        <v>17563000000</v>
      </c>
      <c r="B40" s="817" t="s">
        <v>192</v>
      </c>
      <c r="C40" s="818"/>
      <c r="D40" s="819"/>
      <c r="E40" s="161">
        <f>E41+E42+E43</f>
        <v>0</v>
      </c>
    </row>
    <row r="41" spans="1:5" s="84" customFormat="1" ht="51.75" hidden="1" customHeight="1" x14ac:dyDescent="0.25">
      <c r="A41" s="158">
        <v>41053900</v>
      </c>
      <c r="B41" s="778" t="s">
        <v>590</v>
      </c>
      <c r="C41" s="795"/>
      <c r="D41" s="779"/>
      <c r="E41" s="228"/>
    </row>
    <row r="42" spans="1:5" ht="51.75" hidden="1" customHeight="1" x14ac:dyDescent="0.25">
      <c r="A42" s="158">
        <v>41053900</v>
      </c>
      <c r="B42" s="778" t="s">
        <v>623</v>
      </c>
      <c r="C42" s="795"/>
      <c r="D42" s="779"/>
      <c r="E42" s="228"/>
    </row>
    <row r="43" spans="1:5" ht="48" hidden="1" customHeight="1" x14ac:dyDescent="0.25">
      <c r="A43" s="158">
        <v>41053900</v>
      </c>
      <c r="B43" s="778" t="s">
        <v>433</v>
      </c>
      <c r="C43" s="795"/>
      <c r="D43" s="779"/>
      <c r="E43" s="294"/>
    </row>
    <row r="44" spans="1:5" ht="35.25" hidden="1" customHeight="1" x14ac:dyDescent="0.25">
      <c r="A44" s="160">
        <v>17314200000</v>
      </c>
      <c r="B44" s="806" t="s">
        <v>217</v>
      </c>
      <c r="C44" s="806"/>
      <c r="D44" s="806"/>
      <c r="E44" s="162"/>
    </row>
    <row r="45" spans="1:5" ht="20.25" customHeight="1" x14ac:dyDescent="0.2">
      <c r="A45" s="800" t="s">
        <v>216</v>
      </c>
      <c r="B45" s="801"/>
      <c r="C45" s="801"/>
      <c r="D45" s="801"/>
      <c r="E45" s="802"/>
    </row>
    <row r="46" spans="1:5" ht="24" hidden="1" customHeight="1" x14ac:dyDescent="0.2">
      <c r="A46" s="156">
        <v>99000000000</v>
      </c>
      <c r="B46" s="803" t="s">
        <v>214</v>
      </c>
      <c r="C46" s="804"/>
      <c r="D46" s="805"/>
      <c r="E46" s="164">
        <f>E47</f>
        <v>0</v>
      </c>
    </row>
    <row r="47" spans="1:5" ht="33.75" hidden="1" customHeight="1" x14ac:dyDescent="0.2">
      <c r="A47" s="158">
        <f>додаток_1!B109</f>
        <v>41038800</v>
      </c>
      <c r="B47" s="772" t="str">
        <f>додаток_1!C109</f>
        <v>Субвенція з державного бюджету місцевим бюджетам на реалізацію проектів в рамках Програми відновлення України III</v>
      </c>
      <c r="C47" s="780"/>
      <c r="D47" s="773"/>
      <c r="E47" s="165">
        <f>додаток_1!F109</f>
        <v>0</v>
      </c>
    </row>
    <row r="48" spans="1:5" ht="35.25" hidden="1" customHeight="1" x14ac:dyDescent="0.25">
      <c r="A48" s="160">
        <v>17100000000</v>
      </c>
      <c r="B48" s="806" t="s">
        <v>193</v>
      </c>
      <c r="C48" s="806"/>
      <c r="D48" s="806"/>
      <c r="E48" s="164">
        <f>E49+E50</f>
        <v>0</v>
      </c>
    </row>
    <row r="49" spans="1:5" ht="60.75" hidden="1" customHeight="1" x14ac:dyDescent="0.2">
      <c r="A49" s="163">
        <v>41051100</v>
      </c>
      <c r="B49" s="772" t="s">
        <v>305</v>
      </c>
      <c r="C49" s="780"/>
      <c r="D49" s="773"/>
      <c r="E49" s="165"/>
    </row>
    <row r="50" spans="1:5" ht="56.25" hidden="1" customHeight="1" x14ac:dyDescent="0.2">
      <c r="A50" s="163">
        <v>41053900</v>
      </c>
      <c r="B50" s="772" t="s">
        <v>247</v>
      </c>
      <c r="C50" s="780"/>
      <c r="D50" s="773"/>
      <c r="E50" s="165"/>
    </row>
    <row r="51" spans="1:5" ht="18.75" customHeight="1" x14ac:dyDescent="0.25">
      <c r="A51" s="686" t="s">
        <v>117</v>
      </c>
      <c r="B51" s="774" t="s">
        <v>221</v>
      </c>
      <c r="C51" s="799"/>
      <c r="D51" s="775"/>
      <c r="E51" s="687">
        <f>E52+E53</f>
        <v>366711</v>
      </c>
    </row>
    <row r="52" spans="1:5" ht="20.25" customHeight="1" x14ac:dyDescent="0.25">
      <c r="A52" s="166" t="s">
        <v>117</v>
      </c>
      <c r="B52" s="778" t="s">
        <v>194</v>
      </c>
      <c r="C52" s="795"/>
      <c r="D52" s="779"/>
      <c r="E52" s="167">
        <f>E16+E23+E29+E40</f>
        <v>366711</v>
      </c>
    </row>
    <row r="53" spans="1:5" s="84" customFormat="1" ht="19.5" customHeight="1" thickBot="1" x14ac:dyDescent="0.3">
      <c r="A53" s="168" t="s">
        <v>117</v>
      </c>
      <c r="B53" s="781" t="s">
        <v>222</v>
      </c>
      <c r="C53" s="782"/>
      <c r="D53" s="783"/>
      <c r="E53" s="169">
        <f>E48+E46</f>
        <v>0</v>
      </c>
    </row>
    <row r="54" spans="1:5" ht="9.75" customHeight="1" x14ac:dyDescent="0.2"/>
    <row r="55" spans="1:5" ht="17.25" customHeight="1" x14ac:dyDescent="0.3">
      <c r="A55" s="27" t="s">
        <v>223</v>
      </c>
      <c r="B55" s="35"/>
      <c r="C55" s="35"/>
      <c r="D55" s="35"/>
      <c r="E55" s="35"/>
    </row>
    <row r="56" spans="1:5" ht="14.25" customHeight="1" thickBot="1" x14ac:dyDescent="0.3">
      <c r="E56" s="151" t="s">
        <v>19</v>
      </c>
    </row>
    <row r="57" spans="1:5" ht="132" customHeight="1" thickBot="1" x14ac:dyDescent="0.25">
      <c r="A57" s="170" t="s">
        <v>224</v>
      </c>
      <c r="B57" s="171" t="s">
        <v>230</v>
      </c>
      <c r="C57" s="787" t="s">
        <v>225</v>
      </c>
      <c r="D57" s="788"/>
      <c r="E57" s="172" t="s">
        <v>105</v>
      </c>
    </row>
    <row r="58" spans="1:5" ht="13.5" thickBot="1" x14ac:dyDescent="0.25">
      <c r="A58" s="154">
        <v>1</v>
      </c>
      <c r="B58" s="41">
        <v>2</v>
      </c>
      <c r="C58" s="789">
        <v>3</v>
      </c>
      <c r="D58" s="790"/>
      <c r="E58" s="155">
        <v>4</v>
      </c>
    </row>
    <row r="59" spans="1:5" ht="15.75" x14ac:dyDescent="0.2">
      <c r="A59" s="784" t="s">
        <v>226</v>
      </c>
      <c r="B59" s="785"/>
      <c r="C59" s="785"/>
      <c r="D59" s="785"/>
      <c r="E59" s="786"/>
    </row>
    <row r="60" spans="1:5" ht="15" customHeight="1" x14ac:dyDescent="0.2">
      <c r="A60" s="688" t="s">
        <v>208</v>
      </c>
      <c r="B60" s="689">
        <v>9770</v>
      </c>
      <c r="C60" s="791" t="s">
        <v>229</v>
      </c>
      <c r="D60" s="792"/>
      <c r="E60" s="682">
        <f>E61+E67+E70</f>
        <v>713200</v>
      </c>
    </row>
    <row r="61" spans="1:5" ht="15.75" customHeight="1" x14ac:dyDescent="0.25">
      <c r="A61" s="686">
        <v>1710000000</v>
      </c>
      <c r="B61" s="689"/>
      <c r="C61" s="774" t="s">
        <v>193</v>
      </c>
      <c r="D61" s="775"/>
      <c r="E61" s="682">
        <f>E62+E63+E66+E64+E65</f>
        <v>506000</v>
      </c>
    </row>
    <row r="62" spans="1:5" ht="51.75" hidden="1" customHeight="1" x14ac:dyDescent="0.2">
      <c r="A62" s="156"/>
      <c r="B62" s="174"/>
      <c r="C62" s="772" t="s">
        <v>572</v>
      </c>
      <c r="D62" s="773"/>
      <c r="E62" s="165"/>
    </row>
    <row r="63" spans="1:5" ht="73.5" hidden="1" customHeight="1" x14ac:dyDescent="0.2">
      <c r="A63" s="156"/>
      <c r="B63" s="174"/>
      <c r="C63" s="772" t="s">
        <v>586</v>
      </c>
      <c r="D63" s="773"/>
      <c r="E63" s="165"/>
    </row>
    <row r="64" spans="1:5" ht="79.5" customHeight="1" x14ac:dyDescent="0.2">
      <c r="A64" s="156"/>
      <c r="B64" s="174"/>
      <c r="C64" s="772" t="s">
        <v>561</v>
      </c>
      <c r="D64" s="773"/>
      <c r="E64" s="159">
        <v>6000</v>
      </c>
    </row>
    <row r="65" spans="1:5" ht="42" hidden="1" customHeight="1" x14ac:dyDescent="0.2">
      <c r="A65" s="156"/>
      <c r="B65" s="174"/>
      <c r="C65" s="772" t="s">
        <v>573</v>
      </c>
      <c r="D65" s="773"/>
      <c r="E65" s="159"/>
    </row>
    <row r="66" spans="1:5" ht="76.5" customHeight="1" x14ac:dyDescent="0.2">
      <c r="A66" s="156"/>
      <c r="B66" s="174"/>
      <c r="C66" s="772" t="s">
        <v>656</v>
      </c>
      <c r="D66" s="773"/>
      <c r="E66" s="159">
        <v>500000</v>
      </c>
    </row>
    <row r="67" spans="1:5" ht="15" customHeight="1" x14ac:dyDescent="0.25">
      <c r="A67" s="686">
        <v>1731420000</v>
      </c>
      <c r="B67" s="690"/>
      <c r="C67" s="774" t="s">
        <v>217</v>
      </c>
      <c r="D67" s="775"/>
      <c r="E67" s="682">
        <f>E68+E69</f>
        <v>50000</v>
      </c>
    </row>
    <row r="68" spans="1:5" ht="49.5" hidden="1" customHeight="1" x14ac:dyDescent="0.25">
      <c r="A68" s="176"/>
      <c r="B68" s="177"/>
      <c r="C68" s="778" t="s">
        <v>627</v>
      </c>
      <c r="D68" s="779"/>
      <c r="E68" s="159"/>
    </row>
    <row r="69" spans="1:5" ht="50.25" customHeight="1" x14ac:dyDescent="0.25">
      <c r="A69" s="176"/>
      <c r="B69" s="177"/>
      <c r="C69" s="778" t="s">
        <v>643</v>
      </c>
      <c r="D69" s="779"/>
      <c r="E69" s="159">
        <v>50000</v>
      </c>
    </row>
    <row r="70" spans="1:5" ht="21.75" customHeight="1" x14ac:dyDescent="0.25">
      <c r="A70" s="686">
        <v>1800000000</v>
      </c>
      <c r="B70" s="690"/>
      <c r="C70" s="774" t="s">
        <v>628</v>
      </c>
      <c r="D70" s="775"/>
      <c r="E70" s="682">
        <f>E71</f>
        <v>157200</v>
      </c>
    </row>
    <row r="71" spans="1:5" ht="51.75" customHeight="1" x14ac:dyDescent="0.25">
      <c r="A71" s="176"/>
      <c r="B71" s="177"/>
      <c r="C71" s="778" t="s">
        <v>639</v>
      </c>
      <c r="D71" s="779"/>
      <c r="E71" s="159">
        <v>157200</v>
      </c>
    </row>
    <row r="72" spans="1:5" s="84" customFormat="1" ht="32.25" customHeight="1" x14ac:dyDescent="0.25">
      <c r="A72" s="688" t="s">
        <v>210</v>
      </c>
      <c r="B72" s="691">
        <v>9800</v>
      </c>
      <c r="C72" s="774" t="str">
        <f>додаток_3!D51</f>
        <v>Субвенція з місцевого бюджету державному бюджету на виконання програм соціально-економічного розвитку регіонів</v>
      </c>
      <c r="D72" s="775"/>
      <c r="E72" s="692">
        <f>E82+E79+E81+E80+E73+E74+E75+E76+E77+E78+E83+E84+E85</f>
        <v>250000</v>
      </c>
    </row>
    <row r="73" spans="1:5" s="84" customFormat="1" ht="36.75" hidden="1" customHeight="1" x14ac:dyDescent="0.2">
      <c r="A73" s="173" t="s">
        <v>401</v>
      </c>
      <c r="B73" s="179"/>
      <c r="C73" s="772" t="s">
        <v>562</v>
      </c>
      <c r="D73" s="773"/>
      <c r="E73" s="194"/>
    </row>
    <row r="74" spans="1:5" s="84" customFormat="1" ht="33.75" hidden="1" customHeight="1" x14ac:dyDescent="0.2">
      <c r="A74" s="173" t="s">
        <v>401</v>
      </c>
      <c r="B74" s="179"/>
      <c r="C74" s="772" t="s">
        <v>574</v>
      </c>
      <c r="D74" s="773"/>
      <c r="E74" s="194"/>
    </row>
    <row r="75" spans="1:5" s="84" customFormat="1" ht="33" hidden="1" customHeight="1" x14ac:dyDescent="0.2">
      <c r="A75" s="173" t="s">
        <v>401</v>
      </c>
      <c r="B75" s="179"/>
      <c r="C75" s="772" t="s">
        <v>575</v>
      </c>
      <c r="D75" s="773"/>
      <c r="E75" s="194"/>
    </row>
    <row r="76" spans="1:5" s="84" customFormat="1" ht="23.25" customHeight="1" x14ac:dyDescent="0.2">
      <c r="A76" s="173" t="s">
        <v>401</v>
      </c>
      <c r="B76" s="179"/>
      <c r="C76" s="772" t="s">
        <v>651</v>
      </c>
      <c r="D76" s="773"/>
      <c r="E76" s="194">
        <v>50000</v>
      </c>
    </row>
    <row r="77" spans="1:5" s="84" customFormat="1" ht="36" customHeight="1" x14ac:dyDescent="0.2">
      <c r="A77" s="173" t="s">
        <v>401</v>
      </c>
      <c r="B77" s="179"/>
      <c r="C77" s="772" t="s">
        <v>652</v>
      </c>
      <c r="D77" s="773"/>
      <c r="E77" s="194">
        <v>50000</v>
      </c>
    </row>
    <row r="78" spans="1:5" s="84" customFormat="1" ht="24" customHeight="1" x14ac:dyDescent="0.2">
      <c r="A78" s="173" t="s">
        <v>401</v>
      </c>
      <c r="B78" s="179"/>
      <c r="C78" s="772" t="s">
        <v>653</v>
      </c>
      <c r="D78" s="773"/>
      <c r="E78" s="194">
        <v>50000</v>
      </c>
    </row>
    <row r="79" spans="1:5" s="84" customFormat="1" ht="24.75" customHeight="1" x14ac:dyDescent="0.2">
      <c r="A79" s="173" t="s">
        <v>401</v>
      </c>
      <c r="B79" s="179"/>
      <c r="C79" s="776" t="s">
        <v>654</v>
      </c>
      <c r="D79" s="777"/>
      <c r="E79" s="194">
        <v>50000</v>
      </c>
    </row>
    <row r="80" spans="1:5" s="84" customFormat="1" ht="29.25" customHeight="1" x14ac:dyDescent="0.2">
      <c r="A80" s="173" t="s">
        <v>242</v>
      </c>
      <c r="B80" s="179"/>
      <c r="C80" s="772" t="s">
        <v>655</v>
      </c>
      <c r="D80" s="773"/>
      <c r="E80" s="194">
        <v>50000</v>
      </c>
    </row>
    <row r="81" spans="1:5" s="84" customFormat="1" ht="27.75" hidden="1" customHeight="1" x14ac:dyDescent="0.2">
      <c r="A81" s="173" t="s">
        <v>401</v>
      </c>
      <c r="B81" s="180"/>
      <c r="C81" s="772" t="s">
        <v>563</v>
      </c>
      <c r="D81" s="773"/>
      <c r="E81" s="194"/>
    </row>
    <row r="82" spans="1:5" ht="35.25" hidden="1" customHeight="1" x14ac:dyDescent="0.25">
      <c r="A82" s="173" t="s">
        <v>401</v>
      </c>
      <c r="B82" s="181"/>
      <c r="C82" s="772" t="s">
        <v>564</v>
      </c>
      <c r="D82" s="773"/>
      <c r="E82" s="194"/>
    </row>
    <row r="83" spans="1:5" ht="35.25" hidden="1" customHeight="1" x14ac:dyDescent="0.25">
      <c r="A83" s="173" t="s">
        <v>401</v>
      </c>
      <c r="B83" s="181"/>
      <c r="C83" s="776" t="s">
        <v>565</v>
      </c>
      <c r="D83" s="777"/>
      <c r="E83" s="194"/>
    </row>
    <row r="84" spans="1:5" ht="35.25" hidden="1" customHeight="1" x14ac:dyDescent="0.25">
      <c r="A84" s="173" t="s">
        <v>401</v>
      </c>
      <c r="B84" s="181"/>
      <c r="C84" s="776" t="s">
        <v>566</v>
      </c>
      <c r="D84" s="777"/>
      <c r="E84" s="194"/>
    </row>
    <row r="85" spans="1:5" ht="35.25" hidden="1" customHeight="1" x14ac:dyDescent="0.25">
      <c r="A85" s="173" t="s">
        <v>401</v>
      </c>
      <c r="B85" s="181"/>
      <c r="C85" s="776" t="s">
        <v>567</v>
      </c>
      <c r="D85" s="777"/>
      <c r="E85" s="194"/>
    </row>
    <row r="86" spans="1:5" ht="15.75" x14ac:dyDescent="0.2">
      <c r="A86" s="809" t="s">
        <v>470</v>
      </c>
      <c r="B86" s="810"/>
      <c r="C86" s="810"/>
      <c r="D86" s="810"/>
      <c r="E86" s="811"/>
    </row>
    <row r="87" spans="1:5" ht="18.75" hidden="1" customHeight="1" x14ac:dyDescent="0.2">
      <c r="A87" s="173" t="s">
        <v>208</v>
      </c>
      <c r="B87" s="174">
        <v>9770</v>
      </c>
      <c r="C87" s="831" t="s">
        <v>229</v>
      </c>
      <c r="D87" s="832"/>
      <c r="E87" s="157">
        <f>E88+E97</f>
        <v>0</v>
      </c>
    </row>
    <row r="88" spans="1:5" ht="15.75" hidden="1" x14ac:dyDescent="0.25">
      <c r="A88" s="160">
        <v>1710000000</v>
      </c>
      <c r="B88" s="174"/>
      <c r="C88" s="807" t="s">
        <v>193</v>
      </c>
      <c r="D88" s="808"/>
      <c r="E88" s="157">
        <f>E89+E93</f>
        <v>0</v>
      </c>
    </row>
    <row r="89" spans="1:5" ht="66" hidden="1" customHeight="1" x14ac:dyDescent="0.25">
      <c r="A89" s="160"/>
      <c r="B89" s="174"/>
      <c r="C89" s="772" t="s">
        <v>457</v>
      </c>
      <c r="D89" s="773"/>
      <c r="E89" s="159"/>
    </row>
    <row r="90" spans="1:5" ht="30" hidden="1" customHeight="1" x14ac:dyDescent="0.2">
      <c r="A90" s="173" t="s">
        <v>123</v>
      </c>
      <c r="B90" s="174">
        <v>9770</v>
      </c>
      <c r="C90" s="793" t="s">
        <v>103</v>
      </c>
      <c r="D90" s="794"/>
      <c r="E90" s="157"/>
    </row>
    <row r="91" spans="1:5" ht="24" hidden="1" customHeight="1" x14ac:dyDescent="0.25">
      <c r="A91" s="160">
        <v>17100000000</v>
      </c>
      <c r="B91" s="174"/>
      <c r="C91" s="807" t="s">
        <v>193</v>
      </c>
      <c r="D91" s="808"/>
      <c r="E91" s="157"/>
    </row>
    <row r="92" spans="1:5" ht="29.25" hidden="1" customHeight="1" x14ac:dyDescent="0.25">
      <c r="A92" s="160"/>
      <c r="B92" s="174"/>
      <c r="C92" s="772"/>
      <c r="D92" s="773"/>
      <c r="E92" s="159"/>
    </row>
    <row r="93" spans="1:5" ht="33.75" hidden="1" customHeight="1" x14ac:dyDescent="0.2">
      <c r="A93" s="274"/>
      <c r="B93" s="275"/>
      <c r="C93" s="772"/>
      <c r="D93" s="773"/>
      <c r="E93" s="165"/>
    </row>
    <row r="94" spans="1:5" ht="31.5" hidden="1" customHeight="1" x14ac:dyDescent="0.25">
      <c r="A94" s="163"/>
      <c r="B94" s="177"/>
      <c r="C94" s="778"/>
      <c r="D94" s="779"/>
      <c r="E94" s="175"/>
    </row>
    <row r="95" spans="1:5" ht="32.25" hidden="1" customHeight="1" x14ac:dyDescent="0.25">
      <c r="A95" s="163"/>
      <c r="B95" s="177"/>
      <c r="C95" s="778"/>
      <c r="D95" s="779"/>
      <c r="E95" s="175"/>
    </row>
    <row r="96" spans="1:5" s="84" customFormat="1" ht="15.75" hidden="1" x14ac:dyDescent="0.25">
      <c r="A96" s="156">
        <v>1731420000</v>
      </c>
      <c r="B96" s="174"/>
      <c r="C96" s="807" t="s">
        <v>217</v>
      </c>
      <c r="D96" s="808"/>
      <c r="E96" s="182"/>
    </row>
    <row r="97" spans="1:6" ht="62.25" hidden="1" customHeight="1" x14ac:dyDescent="0.25">
      <c r="A97" s="163"/>
      <c r="B97" s="177"/>
      <c r="C97" s="778" t="s">
        <v>443</v>
      </c>
      <c r="D97" s="779"/>
      <c r="E97" s="165"/>
    </row>
    <row r="98" spans="1:6" ht="33.75" hidden="1" customHeight="1" x14ac:dyDescent="0.25">
      <c r="A98" s="173" t="s">
        <v>210</v>
      </c>
      <c r="B98" s="178">
        <v>9800</v>
      </c>
      <c r="C98" s="807" t="str">
        <f>C72</f>
        <v>Субвенція з місцевого бюджету державному бюджету на виконання програм соціально-економічного розвитку регіонів</v>
      </c>
      <c r="D98" s="808"/>
      <c r="E98" s="161">
        <f>SUM(E99:E106)</f>
        <v>0</v>
      </c>
    </row>
    <row r="99" spans="1:6" ht="48" hidden="1" customHeight="1" x14ac:dyDescent="0.25">
      <c r="A99" s="173" t="s">
        <v>401</v>
      </c>
      <c r="B99" s="179"/>
      <c r="C99" s="778" t="s">
        <v>440</v>
      </c>
      <c r="D99" s="779"/>
      <c r="E99" s="167"/>
    </row>
    <row r="100" spans="1:6" ht="49.5" hidden="1" customHeight="1" x14ac:dyDescent="0.25">
      <c r="A100" s="173" t="s">
        <v>242</v>
      </c>
      <c r="B100" s="179"/>
      <c r="C100" s="772" t="s">
        <v>279</v>
      </c>
      <c r="D100" s="773"/>
      <c r="E100" s="167"/>
    </row>
    <row r="101" spans="1:6" ht="39" hidden="1" customHeight="1" x14ac:dyDescent="0.25">
      <c r="A101" s="173" t="s">
        <v>242</v>
      </c>
      <c r="B101" s="183"/>
      <c r="C101" s="778" t="s">
        <v>280</v>
      </c>
      <c r="D101" s="779"/>
      <c r="E101" s="167"/>
    </row>
    <row r="102" spans="1:6" ht="30" hidden="1" customHeight="1" x14ac:dyDescent="0.25">
      <c r="A102" s="173" t="s">
        <v>401</v>
      </c>
      <c r="B102" s="183"/>
      <c r="C102" s="778" t="s">
        <v>464</v>
      </c>
      <c r="D102" s="779"/>
      <c r="E102" s="167"/>
    </row>
    <row r="103" spans="1:6" ht="21.75" hidden="1" customHeight="1" x14ac:dyDescent="0.25">
      <c r="A103" s="173" t="s">
        <v>401</v>
      </c>
      <c r="B103" s="183"/>
      <c r="C103" s="772" t="s">
        <v>444</v>
      </c>
      <c r="D103" s="773"/>
      <c r="E103" s="167"/>
    </row>
    <row r="104" spans="1:6" ht="18.75" hidden="1" customHeight="1" x14ac:dyDescent="0.25">
      <c r="A104" s="173" t="s">
        <v>242</v>
      </c>
      <c r="B104" s="183"/>
      <c r="C104" s="778" t="s">
        <v>434</v>
      </c>
      <c r="D104" s="779"/>
      <c r="E104" s="167"/>
    </row>
    <row r="105" spans="1:6" ht="33.75" hidden="1" customHeight="1" x14ac:dyDescent="0.25">
      <c r="A105" s="173" t="s">
        <v>242</v>
      </c>
      <c r="B105" s="183"/>
      <c r="C105" s="778" t="s">
        <v>402</v>
      </c>
      <c r="D105" s="779"/>
      <c r="E105" s="167"/>
    </row>
    <row r="106" spans="1:6" ht="33.75" hidden="1" customHeight="1" x14ac:dyDescent="0.25">
      <c r="A106" s="173" t="s">
        <v>242</v>
      </c>
      <c r="B106" s="183"/>
      <c r="C106" s="778" t="s">
        <v>403</v>
      </c>
      <c r="D106" s="779"/>
      <c r="E106" s="167"/>
    </row>
    <row r="107" spans="1:6" ht="15.75" x14ac:dyDescent="0.25">
      <c r="A107" s="686" t="s">
        <v>117</v>
      </c>
      <c r="B107" s="774" t="s">
        <v>221</v>
      </c>
      <c r="C107" s="799"/>
      <c r="D107" s="775"/>
      <c r="E107" s="687">
        <f>E108+E109</f>
        <v>963200</v>
      </c>
    </row>
    <row r="108" spans="1:6" ht="15.75" x14ac:dyDescent="0.25">
      <c r="A108" s="166" t="s">
        <v>117</v>
      </c>
      <c r="B108" s="778" t="s">
        <v>194</v>
      </c>
      <c r="C108" s="795"/>
      <c r="D108" s="779"/>
      <c r="E108" s="167">
        <f>E60+E72</f>
        <v>963200</v>
      </c>
    </row>
    <row r="109" spans="1:6" ht="16.5" thickBot="1" x14ac:dyDescent="0.3">
      <c r="A109" s="168" t="s">
        <v>117</v>
      </c>
      <c r="B109" s="781" t="s">
        <v>222</v>
      </c>
      <c r="C109" s="782"/>
      <c r="D109" s="783"/>
      <c r="E109" s="169">
        <f>E87+E98</f>
        <v>0</v>
      </c>
    </row>
    <row r="112" spans="1:6" s="26" customFormat="1" ht="18.75" x14ac:dyDescent="0.3">
      <c r="B112" s="26" t="s">
        <v>408</v>
      </c>
      <c r="D112" s="702" t="s">
        <v>409</v>
      </c>
      <c r="E112" s="702"/>
      <c r="F112" s="702"/>
    </row>
  </sheetData>
  <mergeCells count="102">
    <mergeCell ref="D112:F112"/>
    <mergeCell ref="C64:D64"/>
    <mergeCell ref="C93:D93"/>
    <mergeCell ref="C99:D99"/>
    <mergeCell ref="B108:D108"/>
    <mergeCell ref="C87:D87"/>
    <mergeCell ref="C66:D66"/>
    <mergeCell ref="C73:D73"/>
    <mergeCell ref="C68:D68"/>
    <mergeCell ref="C69:D69"/>
    <mergeCell ref="C79:D79"/>
    <mergeCell ref="C80:D80"/>
    <mergeCell ref="C74:D74"/>
    <mergeCell ref="C104:D104"/>
    <mergeCell ref="C100:D100"/>
    <mergeCell ref="C88:D88"/>
    <mergeCell ref="C85:D85"/>
    <mergeCell ref="B109:D109"/>
    <mergeCell ref="C101:D101"/>
    <mergeCell ref="C91:D91"/>
    <mergeCell ref="C78:D78"/>
    <mergeCell ref="C103:D103"/>
    <mergeCell ref="B107:D107"/>
    <mergeCell ref="C67:D67"/>
    <mergeCell ref="D1:E1"/>
    <mergeCell ref="D4:E4"/>
    <mergeCell ref="A6:E6"/>
    <mergeCell ref="B13:D13"/>
    <mergeCell ref="A7:E7"/>
    <mergeCell ref="A8:B8"/>
    <mergeCell ref="D2:F2"/>
    <mergeCell ref="D3:F3"/>
    <mergeCell ref="B40:D40"/>
    <mergeCell ref="B38:D38"/>
    <mergeCell ref="B34:D34"/>
    <mergeCell ref="B35:D35"/>
    <mergeCell ref="B37:D37"/>
    <mergeCell ref="B14:D14"/>
    <mergeCell ref="B21:D21"/>
    <mergeCell ref="A15:E15"/>
    <mergeCell ref="B23:D23"/>
    <mergeCell ref="B33:D33"/>
    <mergeCell ref="B25:D25"/>
    <mergeCell ref="B16:D16"/>
    <mergeCell ref="B17:D17"/>
    <mergeCell ref="B20:D20"/>
    <mergeCell ref="B26:D26"/>
    <mergeCell ref="B32:D32"/>
    <mergeCell ref="C106:D106"/>
    <mergeCell ref="C75:D75"/>
    <mergeCell ref="C76:D76"/>
    <mergeCell ref="C77:D77"/>
    <mergeCell ref="C92:D92"/>
    <mergeCell ref="C89:D89"/>
    <mergeCell ref="C83:D83"/>
    <mergeCell ref="C96:D96"/>
    <mergeCell ref="C98:D98"/>
    <mergeCell ref="C95:D95"/>
    <mergeCell ref="C105:D105"/>
    <mergeCell ref="A86:E86"/>
    <mergeCell ref="B19:D19"/>
    <mergeCell ref="B24:D24"/>
    <mergeCell ref="B18:D18"/>
    <mergeCell ref="B31:D31"/>
    <mergeCell ref="B29:D29"/>
    <mergeCell ref="B30:D30"/>
    <mergeCell ref="B52:D52"/>
    <mergeCell ref="B51:D51"/>
    <mergeCell ref="B39:D39"/>
    <mergeCell ref="B36:D36"/>
    <mergeCell ref="B27:D27"/>
    <mergeCell ref="A45:E45"/>
    <mergeCell ref="B46:D46"/>
    <mergeCell ref="B47:D47"/>
    <mergeCell ref="B44:D44"/>
    <mergeCell ref="B42:D42"/>
    <mergeCell ref="B43:D43"/>
    <mergeCell ref="B41:D41"/>
    <mergeCell ref="B50:D50"/>
    <mergeCell ref="B49:D49"/>
    <mergeCell ref="B48:D48"/>
    <mergeCell ref="C63:D63"/>
    <mergeCell ref="C61:D61"/>
    <mergeCell ref="C84:D84"/>
    <mergeCell ref="C102:D102"/>
    <mergeCell ref="B22:D22"/>
    <mergeCell ref="B28:D28"/>
    <mergeCell ref="C70:D70"/>
    <mergeCell ref="C71:D71"/>
    <mergeCell ref="C62:D62"/>
    <mergeCell ref="B53:D53"/>
    <mergeCell ref="A59:E59"/>
    <mergeCell ref="C57:D57"/>
    <mergeCell ref="C58:D58"/>
    <mergeCell ref="C72:D72"/>
    <mergeCell ref="C82:D82"/>
    <mergeCell ref="C60:D60"/>
    <mergeCell ref="C81:D81"/>
    <mergeCell ref="C90:D90"/>
    <mergeCell ref="C65:D65"/>
    <mergeCell ref="C97:D97"/>
    <mergeCell ref="C94:D94"/>
  </mergeCells>
  <pageMargins left="1.0236220472440944" right="0.27559055118110237" top="0.31496062992125984" bottom="0.35433070866141736"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9"/>
  <sheetViews>
    <sheetView view="pageBreakPreview" zoomScale="80" zoomScaleNormal="80" zoomScaleSheetLayoutView="80" workbookViewId="0"/>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21" style="1" customWidth="1"/>
    <col min="9" max="9" width="19.42578125" style="1" customWidth="1"/>
    <col min="10" max="10" width="18.5703125" style="1" customWidth="1"/>
    <col min="11" max="11" width="17.28515625" style="1" customWidth="1"/>
    <col min="12" max="12" width="10.28515625" style="1" customWidth="1"/>
    <col min="13" max="13" width="9.85546875" style="1" customWidth="1"/>
    <col min="14" max="16384" width="9.140625" style="1"/>
  </cols>
  <sheetData>
    <row r="1" spans="1:14" x14ac:dyDescent="0.2">
      <c r="F1" s="703" t="s">
        <v>282</v>
      </c>
      <c r="G1" s="703"/>
      <c r="H1" s="703"/>
      <c r="I1" s="703"/>
      <c r="J1" s="703"/>
      <c r="K1" s="703"/>
      <c r="L1" s="703"/>
      <c r="M1" s="703"/>
      <c r="N1" s="703"/>
    </row>
    <row r="2" spans="1:14" x14ac:dyDescent="0.2">
      <c r="F2" s="32"/>
      <c r="G2" s="703" t="str">
        <f>додаток_1!D2</f>
        <v xml:space="preserve"> до рішення Здолбунівської міської ради</v>
      </c>
      <c r="H2" s="703"/>
      <c r="I2" s="703"/>
      <c r="J2" s="703"/>
      <c r="K2" s="703"/>
      <c r="L2" s="32"/>
      <c r="M2" s="32"/>
      <c r="N2" s="32"/>
    </row>
    <row r="3" spans="1:14" x14ac:dyDescent="0.2">
      <c r="F3" s="32"/>
      <c r="G3" s="703" t="str">
        <f>додаток_1!D3</f>
        <v>"Про зміни до бюджету Здолбунівської міської територіальної громади на 2026 рік"</v>
      </c>
      <c r="H3" s="703"/>
      <c r="I3" s="703"/>
      <c r="J3" s="703"/>
      <c r="K3" s="703"/>
      <c r="L3" s="32"/>
      <c r="M3" s="32"/>
      <c r="N3" s="32"/>
    </row>
    <row r="4" spans="1:14" x14ac:dyDescent="0.2">
      <c r="F4" s="32"/>
      <c r="G4" s="703" t="str">
        <f>додаток_1!D4</f>
        <v>від 06 травня 2026 року № 3295</v>
      </c>
      <c r="H4" s="703"/>
      <c r="I4" s="703"/>
      <c r="J4" s="703"/>
      <c r="K4" s="703"/>
      <c r="L4" s="32"/>
      <c r="M4" s="32"/>
      <c r="N4" s="32"/>
    </row>
    <row r="5" spans="1:14" x14ac:dyDescent="0.2">
      <c r="F5" s="32"/>
      <c r="G5" s="32"/>
      <c r="H5" s="32"/>
      <c r="J5" s="32"/>
      <c r="K5" s="32"/>
      <c r="L5" s="32"/>
      <c r="M5" s="32"/>
      <c r="N5" s="32"/>
    </row>
    <row r="6" spans="1:14" x14ac:dyDescent="0.2">
      <c r="F6" s="32"/>
      <c r="G6" s="32"/>
      <c r="H6" s="32"/>
      <c r="I6" s="32"/>
      <c r="J6" s="32"/>
      <c r="K6" s="32"/>
      <c r="L6" s="32"/>
      <c r="M6" s="32"/>
      <c r="N6" s="32"/>
    </row>
    <row r="8" spans="1:14" ht="15.75" x14ac:dyDescent="0.25">
      <c r="C8" s="704" t="s">
        <v>560</v>
      </c>
      <c r="D8" s="704"/>
      <c r="E8" s="704"/>
      <c r="F8" s="704"/>
      <c r="G8" s="704"/>
      <c r="H8" s="704"/>
      <c r="I8" s="704"/>
      <c r="J8" s="704"/>
    </row>
    <row r="9" spans="1:14" ht="15.75" x14ac:dyDescent="0.25">
      <c r="C9" s="704" t="s">
        <v>472</v>
      </c>
      <c r="D9" s="704"/>
      <c r="E9" s="704"/>
      <c r="F9" s="704"/>
      <c r="G9" s="704"/>
      <c r="H9" s="704"/>
      <c r="I9" s="704"/>
      <c r="J9" s="704"/>
    </row>
    <row r="10" spans="1:14" ht="15.75" x14ac:dyDescent="0.25">
      <c r="C10" s="704" t="s">
        <v>473</v>
      </c>
      <c r="D10" s="704"/>
      <c r="E10" s="704"/>
      <c r="F10" s="704"/>
      <c r="G10" s="704"/>
      <c r="H10" s="704"/>
      <c r="I10" s="704"/>
      <c r="J10" s="704"/>
    </row>
    <row r="11" spans="1:14" s="34" customFormat="1" ht="11.25" x14ac:dyDescent="0.2">
      <c r="A11" s="855">
        <v>1755900000</v>
      </c>
      <c r="B11" s="855"/>
      <c r="C11" s="36"/>
      <c r="D11" s="36"/>
      <c r="E11" s="36"/>
      <c r="F11" s="36"/>
      <c r="G11" s="36"/>
      <c r="H11" s="36"/>
      <c r="I11" s="36"/>
      <c r="J11" s="36"/>
    </row>
    <row r="12" spans="1:14" s="34" customFormat="1" ht="11.25" x14ac:dyDescent="0.2">
      <c r="A12" s="34" t="s">
        <v>130</v>
      </c>
      <c r="C12" s="36"/>
      <c r="D12" s="36"/>
      <c r="E12" s="36"/>
      <c r="F12" s="36"/>
      <c r="G12" s="36"/>
      <c r="H12" s="36"/>
      <c r="I12" s="437"/>
      <c r="J12" s="36"/>
    </row>
    <row r="13" spans="1:14" ht="13.5" thickBot="1" x14ac:dyDescent="0.25"/>
    <row r="14" spans="1:14" x14ac:dyDescent="0.2">
      <c r="A14" s="856" t="s">
        <v>474</v>
      </c>
      <c r="B14" s="858" t="s">
        <v>475</v>
      </c>
      <c r="C14" s="858" t="s">
        <v>476</v>
      </c>
      <c r="D14" s="858" t="s">
        <v>477</v>
      </c>
      <c r="E14" s="858" t="s">
        <v>478</v>
      </c>
      <c r="F14" s="858" t="s">
        <v>479</v>
      </c>
      <c r="G14" s="858" t="s">
        <v>480</v>
      </c>
      <c r="H14" s="858" t="s">
        <v>481</v>
      </c>
      <c r="I14" s="858" t="s">
        <v>482</v>
      </c>
      <c r="J14" s="863" t="s">
        <v>483</v>
      </c>
      <c r="K14" s="864"/>
      <c r="L14" s="864"/>
      <c r="M14" s="864"/>
      <c r="N14" s="865"/>
    </row>
    <row r="15" spans="1:14" ht="129" customHeight="1" thickBot="1" x14ac:dyDescent="0.25">
      <c r="A15" s="857"/>
      <c r="B15" s="859"/>
      <c r="C15" s="859"/>
      <c r="D15" s="859"/>
      <c r="E15" s="859"/>
      <c r="F15" s="859"/>
      <c r="G15" s="859"/>
      <c r="H15" s="859"/>
      <c r="I15" s="859"/>
      <c r="J15" s="436" t="s">
        <v>484</v>
      </c>
      <c r="K15" s="436" t="s">
        <v>485</v>
      </c>
      <c r="L15" s="436" t="s">
        <v>486</v>
      </c>
      <c r="M15" s="436" t="s">
        <v>487</v>
      </c>
      <c r="N15" s="438" t="s">
        <v>488</v>
      </c>
    </row>
    <row r="16" spans="1:14" s="36" customFormat="1" ht="11.25" thickBot="1" x14ac:dyDescent="0.2">
      <c r="A16" s="184">
        <v>1</v>
      </c>
      <c r="B16" s="185">
        <v>2</v>
      </c>
      <c r="C16" s="185">
        <v>3</v>
      </c>
      <c r="D16" s="185">
        <v>4</v>
      </c>
      <c r="E16" s="185">
        <v>5</v>
      </c>
      <c r="F16" s="185">
        <v>6</v>
      </c>
      <c r="G16" s="185">
        <v>7</v>
      </c>
      <c r="H16" s="185">
        <v>8</v>
      </c>
      <c r="I16" s="185">
        <v>9</v>
      </c>
      <c r="J16" s="185">
        <v>10</v>
      </c>
      <c r="K16" s="439">
        <v>11</v>
      </c>
      <c r="L16" s="439">
        <v>12</v>
      </c>
      <c r="M16" s="439">
        <v>13</v>
      </c>
      <c r="N16" s="440">
        <v>14</v>
      </c>
    </row>
    <row r="17" spans="1:14" s="36" customFormat="1" ht="48.75" hidden="1" customHeight="1" x14ac:dyDescent="0.15">
      <c r="A17" s="441">
        <v>1</v>
      </c>
      <c r="B17" s="442" t="s">
        <v>489</v>
      </c>
      <c r="C17" s="442" t="s">
        <v>117</v>
      </c>
      <c r="D17" s="443" t="s">
        <v>91</v>
      </c>
      <c r="E17" s="444" t="s">
        <v>77</v>
      </c>
      <c r="F17" s="445" t="s">
        <v>490</v>
      </c>
      <c r="G17" s="445" t="s">
        <v>117</v>
      </c>
      <c r="H17" s="446">
        <f>H18</f>
        <v>0</v>
      </c>
      <c r="I17" s="446">
        <f>I18</f>
        <v>0</v>
      </c>
      <c r="J17" s="446">
        <f>J18</f>
        <v>0</v>
      </c>
      <c r="K17" s="447"/>
      <c r="L17" s="447"/>
      <c r="M17" s="447"/>
      <c r="N17" s="448"/>
    </row>
    <row r="18" spans="1:14" s="36" customFormat="1" ht="15" hidden="1" x14ac:dyDescent="0.25">
      <c r="A18" s="839" t="s">
        <v>491</v>
      </c>
      <c r="B18" s="846"/>
      <c r="C18" s="450" t="s">
        <v>492</v>
      </c>
      <c r="D18" s="451"/>
      <c r="E18" s="846"/>
      <c r="F18" s="846"/>
      <c r="G18" s="737">
        <v>2026</v>
      </c>
      <c r="H18" s="866"/>
      <c r="I18" s="860"/>
      <c r="J18" s="860"/>
      <c r="K18" s="853"/>
      <c r="L18" s="853"/>
      <c r="M18" s="853"/>
      <c r="N18" s="837"/>
    </row>
    <row r="19" spans="1:14" s="36" customFormat="1" ht="93" hidden="1" customHeight="1" thickBot="1" x14ac:dyDescent="0.3">
      <c r="A19" s="840"/>
      <c r="B19" s="847"/>
      <c r="C19" s="868" t="s">
        <v>493</v>
      </c>
      <c r="D19" s="869"/>
      <c r="E19" s="847"/>
      <c r="F19" s="847"/>
      <c r="G19" s="862"/>
      <c r="H19" s="867"/>
      <c r="I19" s="861"/>
      <c r="J19" s="861"/>
      <c r="K19" s="854"/>
      <c r="L19" s="854"/>
      <c r="M19" s="854"/>
      <c r="N19" s="838"/>
    </row>
    <row r="20" spans="1:14" s="133" customFormat="1" ht="87" hidden="1" customHeight="1" x14ac:dyDescent="0.25">
      <c r="A20" s="441" t="s">
        <v>576</v>
      </c>
      <c r="B20" s="442" t="s">
        <v>489</v>
      </c>
      <c r="C20" s="442" t="s">
        <v>117</v>
      </c>
      <c r="D20" s="443" t="s">
        <v>325</v>
      </c>
      <c r="E20" s="457" t="s">
        <v>495</v>
      </c>
      <c r="F20" s="445" t="s">
        <v>496</v>
      </c>
      <c r="G20" s="445" t="s">
        <v>117</v>
      </c>
      <c r="H20" s="446">
        <f>SUM(H21:H24)</f>
        <v>0</v>
      </c>
      <c r="I20" s="446">
        <f t="shared" ref="I20:N20" si="0">I21+I23</f>
        <v>0</v>
      </c>
      <c r="J20" s="446">
        <f t="shared" si="0"/>
        <v>0</v>
      </c>
      <c r="K20" s="458">
        <f t="shared" si="0"/>
        <v>0</v>
      </c>
      <c r="L20" s="458">
        <f t="shared" si="0"/>
        <v>0</v>
      </c>
      <c r="M20" s="458">
        <f t="shared" si="0"/>
        <v>0</v>
      </c>
      <c r="N20" s="459">
        <f t="shared" si="0"/>
        <v>0</v>
      </c>
    </row>
    <row r="21" spans="1:14" s="133" customFormat="1" ht="18.75" hidden="1" customHeight="1" x14ac:dyDescent="0.25">
      <c r="A21" s="839" t="s">
        <v>491</v>
      </c>
      <c r="B21" s="846"/>
      <c r="C21" s="450" t="s">
        <v>498</v>
      </c>
      <c r="D21" s="451"/>
      <c r="E21" s="846"/>
      <c r="F21" s="846"/>
      <c r="G21" s="737" t="s">
        <v>460</v>
      </c>
      <c r="H21" s="860"/>
      <c r="I21" s="860"/>
      <c r="J21" s="860"/>
      <c r="K21" s="860"/>
      <c r="L21" s="853"/>
      <c r="M21" s="853"/>
      <c r="N21" s="837"/>
    </row>
    <row r="22" spans="1:14" s="133" customFormat="1" ht="37.5" hidden="1" customHeight="1" x14ac:dyDescent="0.25">
      <c r="A22" s="840"/>
      <c r="B22" s="847"/>
      <c r="C22" s="868" t="s">
        <v>499</v>
      </c>
      <c r="D22" s="869"/>
      <c r="E22" s="847"/>
      <c r="F22" s="847"/>
      <c r="G22" s="862"/>
      <c r="H22" s="861"/>
      <c r="I22" s="861"/>
      <c r="J22" s="861"/>
      <c r="K22" s="861"/>
      <c r="L22" s="854"/>
      <c r="M22" s="854"/>
      <c r="N22" s="838"/>
    </row>
    <row r="23" spans="1:14" s="133" customFormat="1" ht="16.5" hidden="1" customHeight="1" x14ac:dyDescent="0.25">
      <c r="A23" s="839" t="s">
        <v>577</v>
      </c>
      <c r="B23" s="846"/>
      <c r="C23" s="450" t="s">
        <v>500</v>
      </c>
      <c r="D23" s="454"/>
      <c r="E23" s="846"/>
      <c r="F23" s="846"/>
      <c r="G23" s="737" t="s">
        <v>501</v>
      </c>
      <c r="H23" s="860"/>
      <c r="I23" s="860"/>
      <c r="J23" s="860"/>
      <c r="K23" s="860"/>
      <c r="L23" s="853"/>
      <c r="M23" s="853"/>
      <c r="N23" s="837"/>
    </row>
    <row r="24" spans="1:14" s="133" customFormat="1" ht="37.5" hidden="1" customHeight="1" thickBot="1" x14ac:dyDescent="0.3">
      <c r="A24" s="872"/>
      <c r="B24" s="873"/>
      <c r="C24" s="877" t="s">
        <v>502</v>
      </c>
      <c r="D24" s="878"/>
      <c r="E24" s="873"/>
      <c r="F24" s="873"/>
      <c r="G24" s="739"/>
      <c r="H24" s="874"/>
      <c r="I24" s="874"/>
      <c r="J24" s="874"/>
      <c r="K24" s="874"/>
      <c r="L24" s="875"/>
      <c r="M24" s="875"/>
      <c r="N24" s="876"/>
    </row>
    <row r="25" spans="1:14" s="133" customFormat="1" ht="75.75" customHeight="1" x14ac:dyDescent="0.25">
      <c r="A25" s="441" t="s">
        <v>576</v>
      </c>
      <c r="B25" s="442" t="s">
        <v>489</v>
      </c>
      <c r="C25" s="442" t="s">
        <v>117</v>
      </c>
      <c r="D25" s="443" t="s">
        <v>325</v>
      </c>
      <c r="E25" s="457" t="s">
        <v>495</v>
      </c>
      <c r="F25" s="445" t="s">
        <v>630</v>
      </c>
      <c r="G25" s="445" t="s">
        <v>117</v>
      </c>
      <c r="H25" s="446">
        <f>H26</f>
        <v>4100000</v>
      </c>
      <c r="I25" s="446">
        <f>I26</f>
        <v>390000</v>
      </c>
      <c r="J25" s="446">
        <f>J26</f>
        <v>390000</v>
      </c>
      <c r="K25" s="447"/>
      <c r="L25" s="447"/>
      <c r="M25" s="447"/>
      <c r="N25" s="448"/>
    </row>
    <row r="26" spans="1:14" s="133" customFormat="1" ht="21" customHeight="1" x14ac:dyDescent="0.25">
      <c r="A26" s="839" t="s">
        <v>491</v>
      </c>
      <c r="B26" s="846"/>
      <c r="C26" s="450" t="s">
        <v>631</v>
      </c>
      <c r="D26" s="451"/>
      <c r="E26" s="846"/>
      <c r="F26" s="846"/>
      <c r="G26" s="737">
        <v>2026</v>
      </c>
      <c r="H26" s="860">
        <v>4100000</v>
      </c>
      <c r="I26" s="860">
        <v>390000</v>
      </c>
      <c r="J26" s="860">
        <v>390000</v>
      </c>
      <c r="K26" s="853"/>
      <c r="L26" s="853"/>
      <c r="M26" s="853"/>
      <c r="N26" s="837"/>
    </row>
    <row r="27" spans="1:14" s="133" customFormat="1" ht="51" customHeight="1" thickBot="1" x14ac:dyDescent="0.3">
      <c r="A27" s="840"/>
      <c r="B27" s="847"/>
      <c r="C27" s="868" t="s">
        <v>647</v>
      </c>
      <c r="D27" s="869"/>
      <c r="E27" s="847"/>
      <c r="F27" s="847"/>
      <c r="G27" s="862"/>
      <c r="H27" s="861"/>
      <c r="I27" s="861"/>
      <c r="J27" s="861"/>
      <c r="K27" s="854"/>
      <c r="L27" s="854"/>
      <c r="M27" s="854"/>
      <c r="N27" s="838"/>
    </row>
    <row r="28" spans="1:14" s="133" customFormat="1" ht="88.5" hidden="1" customHeight="1" x14ac:dyDescent="0.25">
      <c r="A28" s="441" t="s">
        <v>494</v>
      </c>
      <c r="B28" s="442" t="s">
        <v>489</v>
      </c>
      <c r="C28" s="442" t="s">
        <v>117</v>
      </c>
      <c r="D28" s="460" t="s">
        <v>436</v>
      </c>
      <c r="E28" s="442" t="s">
        <v>438</v>
      </c>
      <c r="F28" s="445" t="s">
        <v>503</v>
      </c>
      <c r="G28" s="442" t="s">
        <v>504</v>
      </c>
      <c r="H28" s="446">
        <f>H29+H31</f>
        <v>0</v>
      </c>
      <c r="I28" s="446">
        <f>I29+I31</f>
        <v>0</v>
      </c>
      <c r="J28" s="446">
        <f>J29+J31</f>
        <v>0</v>
      </c>
      <c r="K28" s="446">
        <f>K29+K31</f>
        <v>0</v>
      </c>
      <c r="L28" s="461"/>
      <c r="M28" s="461"/>
      <c r="N28" s="462"/>
    </row>
    <row r="29" spans="1:14" s="133" customFormat="1" ht="21.75" hidden="1" customHeight="1" x14ac:dyDescent="0.25">
      <c r="A29" s="839" t="s">
        <v>497</v>
      </c>
      <c r="B29" s="846"/>
      <c r="C29" s="450" t="s">
        <v>505</v>
      </c>
      <c r="D29" s="463"/>
      <c r="E29" s="846"/>
      <c r="F29" s="846"/>
      <c r="G29" s="870" t="s">
        <v>452</v>
      </c>
      <c r="H29" s="860"/>
      <c r="I29" s="860"/>
      <c r="J29" s="860"/>
      <c r="K29" s="860"/>
      <c r="L29" s="835"/>
      <c r="M29" s="835"/>
      <c r="N29" s="882"/>
    </row>
    <row r="30" spans="1:14" s="133" customFormat="1" ht="41.25" hidden="1" customHeight="1" x14ac:dyDescent="0.25">
      <c r="A30" s="840"/>
      <c r="B30" s="847"/>
      <c r="C30" s="868" t="s">
        <v>506</v>
      </c>
      <c r="D30" s="869"/>
      <c r="E30" s="847"/>
      <c r="F30" s="847"/>
      <c r="G30" s="871"/>
      <c r="H30" s="861"/>
      <c r="I30" s="861"/>
      <c r="J30" s="861"/>
      <c r="K30" s="861"/>
      <c r="L30" s="836"/>
      <c r="M30" s="836"/>
      <c r="N30" s="883"/>
    </row>
    <row r="31" spans="1:14" s="133" customFormat="1" ht="27" hidden="1" customHeight="1" x14ac:dyDescent="0.25">
      <c r="A31" s="839" t="s">
        <v>497</v>
      </c>
      <c r="B31" s="846"/>
      <c r="C31" s="450" t="s">
        <v>507</v>
      </c>
      <c r="D31" s="463"/>
      <c r="E31" s="846"/>
      <c r="F31" s="846"/>
      <c r="G31" s="870" t="s">
        <v>452</v>
      </c>
      <c r="H31" s="860"/>
      <c r="I31" s="860"/>
      <c r="J31" s="860"/>
      <c r="K31" s="860"/>
      <c r="L31" s="853"/>
      <c r="M31" s="853"/>
      <c r="N31" s="837"/>
    </row>
    <row r="32" spans="1:14" s="133" customFormat="1" ht="48" hidden="1" customHeight="1" thickBot="1" x14ac:dyDescent="0.3">
      <c r="A32" s="872"/>
      <c r="B32" s="873"/>
      <c r="C32" s="885" t="s">
        <v>508</v>
      </c>
      <c r="D32" s="886"/>
      <c r="E32" s="873"/>
      <c r="F32" s="873"/>
      <c r="G32" s="884"/>
      <c r="H32" s="874"/>
      <c r="I32" s="874"/>
      <c r="J32" s="874"/>
      <c r="K32" s="861"/>
      <c r="L32" s="875"/>
      <c r="M32" s="875"/>
      <c r="N32" s="876"/>
    </row>
    <row r="33" spans="1:14" s="121" customFormat="1" ht="26.25" customHeight="1" thickBot="1" x14ac:dyDescent="0.3">
      <c r="A33" s="464"/>
      <c r="B33" s="879" t="s">
        <v>509</v>
      </c>
      <c r="C33" s="880"/>
      <c r="D33" s="881"/>
      <c r="E33" s="465"/>
      <c r="F33" s="465"/>
      <c r="G33" s="465"/>
      <c r="H33" s="466">
        <f>H28+H20+H17+H25</f>
        <v>4100000</v>
      </c>
      <c r="I33" s="466">
        <f>I28+I20+I17+I25</f>
        <v>390000</v>
      </c>
      <c r="J33" s="466">
        <f>J28+J20+J17+J25</f>
        <v>390000</v>
      </c>
      <c r="K33" s="466">
        <f>K28+K20+K17</f>
        <v>0</v>
      </c>
      <c r="L33" s="466"/>
      <c r="M33" s="467"/>
      <c r="N33" s="468"/>
    </row>
    <row r="34" spans="1:14" s="133" customFormat="1" ht="81" customHeight="1" x14ac:dyDescent="0.25">
      <c r="A34" s="452" t="s">
        <v>494</v>
      </c>
      <c r="B34" s="453" t="s">
        <v>511</v>
      </c>
      <c r="C34" s="449" t="s">
        <v>117</v>
      </c>
      <c r="D34" s="469" t="s">
        <v>512</v>
      </c>
      <c r="E34" s="453" t="s">
        <v>513</v>
      </c>
      <c r="F34" s="470" t="s">
        <v>514</v>
      </c>
      <c r="G34" s="453"/>
      <c r="H34" s="471">
        <f>H35</f>
        <v>11042851.800000001</v>
      </c>
      <c r="I34" s="471">
        <f>I35</f>
        <v>-5000000</v>
      </c>
      <c r="J34" s="471">
        <f>J35</f>
        <v>-5000000</v>
      </c>
      <c r="K34" s="455"/>
      <c r="L34" s="455"/>
      <c r="M34" s="455"/>
      <c r="N34" s="456"/>
    </row>
    <row r="35" spans="1:14" s="133" customFormat="1" ht="18.75" customHeight="1" x14ac:dyDescent="0.25">
      <c r="A35" s="839" t="s">
        <v>497</v>
      </c>
      <c r="B35" s="846"/>
      <c r="C35" s="450" t="s">
        <v>516</v>
      </c>
      <c r="D35" s="463"/>
      <c r="E35" s="846"/>
      <c r="F35" s="846"/>
      <c r="G35" s="870" t="s">
        <v>517</v>
      </c>
      <c r="H35" s="860">
        <v>11042851.800000001</v>
      </c>
      <c r="I35" s="860">
        <v>-5000000</v>
      </c>
      <c r="J35" s="860">
        <v>-5000000</v>
      </c>
      <c r="K35" s="853"/>
      <c r="L35" s="853"/>
      <c r="M35" s="853"/>
      <c r="N35" s="837"/>
    </row>
    <row r="36" spans="1:14" s="133" customFormat="1" ht="75" customHeight="1" thickBot="1" x14ac:dyDescent="0.3">
      <c r="A36" s="872"/>
      <c r="B36" s="873"/>
      <c r="C36" s="885" t="s">
        <v>518</v>
      </c>
      <c r="D36" s="886"/>
      <c r="E36" s="873"/>
      <c r="F36" s="873"/>
      <c r="G36" s="884"/>
      <c r="H36" s="874"/>
      <c r="I36" s="874"/>
      <c r="J36" s="874"/>
      <c r="K36" s="875"/>
      <c r="L36" s="875"/>
      <c r="M36" s="875"/>
      <c r="N36" s="876"/>
    </row>
    <row r="37" spans="1:14" s="133" customFormat="1" ht="31.5" customHeight="1" thickBot="1" x14ac:dyDescent="0.3">
      <c r="A37" s="472"/>
      <c r="B37" s="879" t="s">
        <v>509</v>
      </c>
      <c r="C37" s="880"/>
      <c r="D37" s="881"/>
      <c r="E37" s="465"/>
      <c r="F37" s="465"/>
      <c r="G37" s="465"/>
      <c r="H37" s="466">
        <f>H34</f>
        <v>11042851.800000001</v>
      </c>
      <c r="I37" s="466">
        <f>I34</f>
        <v>-5000000</v>
      </c>
      <c r="J37" s="466">
        <f>J34</f>
        <v>-5000000</v>
      </c>
      <c r="K37" s="467"/>
      <c r="L37" s="467"/>
      <c r="M37" s="467"/>
      <c r="N37" s="468"/>
    </row>
    <row r="38" spans="1:14" s="133" customFormat="1" ht="93" customHeight="1" x14ac:dyDescent="0.25">
      <c r="A38" s="452" t="s">
        <v>578</v>
      </c>
      <c r="B38" s="453" t="s">
        <v>519</v>
      </c>
      <c r="C38" s="453" t="s">
        <v>117</v>
      </c>
      <c r="D38" s="469" t="s">
        <v>395</v>
      </c>
      <c r="E38" s="500" t="s">
        <v>602</v>
      </c>
      <c r="F38" s="453" t="s">
        <v>153</v>
      </c>
      <c r="G38" s="453"/>
      <c r="H38" s="471">
        <f>SUM(H39:H64)</f>
        <v>1827700</v>
      </c>
      <c r="I38" s="471">
        <f>SUM(I39:I64)</f>
        <v>1827700</v>
      </c>
      <c r="J38" s="471">
        <f>SUM(J39:J64)</f>
        <v>1827700</v>
      </c>
      <c r="K38" s="471">
        <f>SUM(K39:K60)</f>
        <v>0</v>
      </c>
      <c r="L38" s="455"/>
      <c r="M38" s="455"/>
      <c r="N38" s="456"/>
    </row>
    <row r="39" spans="1:14" s="133" customFormat="1" ht="15" hidden="1" x14ac:dyDescent="0.25">
      <c r="A39" s="839" t="s">
        <v>491</v>
      </c>
      <c r="B39" s="841"/>
      <c r="C39" s="133" t="s">
        <v>520</v>
      </c>
      <c r="D39" s="463"/>
      <c r="E39" s="841"/>
      <c r="F39" s="841"/>
      <c r="G39" s="740">
        <v>2026</v>
      </c>
      <c r="H39" s="842"/>
      <c r="I39" s="842"/>
      <c r="J39" s="842"/>
      <c r="K39" s="850"/>
      <c r="L39" s="843"/>
      <c r="M39" s="843"/>
      <c r="N39" s="844"/>
    </row>
    <row r="40" spans="1:14" s="133" customFormat="1" ht="24.75" hidden="1" customHeight="1" x14ac:dyDescent="0.25">
      <c r="A40" s="840"/>
      <c r="B40" s="841"/>
      <c r="C40" s="845" t="s">
        <v>521</v>
      </c>
      <c r="D40" s="845"/>
      <c r="E40" s="841"/>
      <c r="F40" s="841"/>
      <c r="G40" s="740"/>
      <c r="H40" s="842"/>
      <c r="I40" s="842"/>
      <c r="J40" s="842"/>
      <c r="K40" s="850"/>
      <c r="L40" s="843"/>
      <c r="M40" s="843"/>
      <c r="N40" s="844"/>
    </row>
    <row r="41" spans="1:14" s="133" customFormat="1" ht="15" hidden="1" x14ac:dyDescent="0.25">
      <c r="A41" s="839" t="s">
        <v>577</v>
      </c>
      <c r="B41" s="841"/>
      <c r="C41" s="133" t="s">
        <v>522</v>
      </c>
      <c r="D41" s="463"/>
      <c r="E41" s="841"/>
      <c r="F41" s="841"/>
      <c r="G41" s="740">
        <v>2026</v>
      </c>
      <c r="H41" s="842"/>
      <c r="I41" s="842"/>
      <c r="J41" s="842"/>
      <c r="K41" s="843"/>
      <c r="L41" s="843"/>
      <c r="M41" s="843"/>
      <c r="N41" s="844"/>
    </row>
    <row r="42" spans="1:14" s="133" customFormat="1" ht="84.75" hidden="1" customHeight="1" x14ac:dyDescent="0.25">
      <c r="A42" s="840"/>
      <c r="B42" s="841"/>
      <c r="C42" s="845" t="s">
        <v>523</v>
      </c>
      <c r="D42" s="845"/>
      <c r="E42" s="841"/>
      <c r="F42" s="841"/>
      <c r="G42" s="740"/>
      <c r="H42" s="842"/>
      <c r="I42" s="842"/>
      <c r="J42" s="842"/>
      <c r="K42" s="843"/>
      <c r="L42" s="843"/>
      <c r="M42" s="843"/>
      <c r="N42" s="844"/>
    </row>
    <row r="43" spans="1:14" s="133" customFormat="1" ht="15" hidden="1" x14ac:dyDescent="0.25">
      <c r="A43" s="839" t="s">
        <v>608</v>
      </c>
      <c r="B43" s="841"/>
      <c r="C43" s="133" t="s">
        <v>524</v>
      </c>
      <c r="D43" s="463"/>
      <c r="E43" s="841"/>
      <c r="F43" s="841"/>
      <c r="G43" s="740">
        <v>2026</v>
      </c>
      <c r="H43" s="842"/>
      <c r="I43" s="842"/>
      <c r="J43" s="842"/>
      <c r="K43" s="843"/>
      <c r="L43" s="843"/>
      <c r="M43" s="843"/>
      <c r="N43" s="844"/>
    </row>
    <row r="44" spans="1:14" s="133" customFormat="1" ht="67.5" hidden="1" customHeight="1" x14ac:dyDescent="0.25">
      <c r="A44" s="840"/>
      <c r="B44" s="841"/>
      <c r="C44" s="845" t="s">
        <v>525</v>
      </c>
      <c r="D44" s="845"/>
      <c r="E44" s="841"/>
      <c r="F44" s="841"/>
      <c r="G44" s="740"/>
      <c r="H44" s="842"/>
      <c r="I44" s="842"/>
      <c r="J44" s="842"/>
      <c r="K44" s="843"/>
      <c r="L44" s="843"/>
      <c r="M44" s="843"/>
      <c r="N44" s="844"/>
    </row>
    <row r="45" spans="1:14" s="133" customFormat="1" ht="15" hidden="1" x14ac:dyDescent="0.25">
      <c r="A45" s="839" t="s">
        <v>609</v>
      </c>
      <c r="B45" s="841"/>
      <c r="C45" s="133" t="s">
        <v>526</v>
      </c>
      <c r="D45" s="463"/>
      <c r="E45" s="841"/>
      <c r="F45" s="841"/>
      <c r="G45" s="740">
        <v>2026</v>
      </c>
      <c r="H45" s="842"/>
      <c r="I45" s="842"/>
      <c r="J45" s="842"/>
      <c r="K45" s="843"/>
      <c r="L45" s="843"/>
      <c r="M45" s="843"/>
      <c r="N45" s="844"/>
    </row>
    <row r="46" spans="1:14" s="133" customFormat="1" ht="43.5" hidden="1" customHeight="1" x14ac:dyDescent="0.25">
      <c r="A46" s="840"/>
      <c r="B46" s="841"/>
      <c r="C46" s="845" t="s">
        <v>527</v>
      </c>
      <c r="D46" s="845"/>
      <c r="E46" s="841"/>
      <c r="F46" s="841"/>
      <c r="G46" s="740"/>
      <c r="H46" s="842"/>
      <c r="I46" s="842"/>
      <c r="J46" s="842"/>
      <c r="K46" s="843"/>
      <c r="L46" s="843"/>
      <c r="M46" s="843"/>
      <c r="N46" s="844"/>
    </row>
    <row r="47" spans="1:14" s="133" customFormat="1" ht="15" hidden="1" x14ac:dyDescent="0.25">
      <c r="A47" s="839" t="s">
        <v>610</v>
      </c>
      <c r="B47" s="841"/>
      <c r="C47" s="133" t="s">
        <v>528</v>
      </c>
      <c r="D47" s="463"/>
      <c r="E47" s="841"/>
      <c r="F47" s="841"/>
      <c r="G47" s="740">
        <v>2026</v>
      </c>
      <c r="H47" s="842"/>
      <c r="I47" s="842"/>
      <c r="J47" s="842"/>
      <c r="K47" s="843"/>
      <c r="L47" s="843"/>
      <c r="M47" s="843"/>
      <c r="N47" s="844"/>
    </row>
    <row r="48" spans="1:14" s="133" customFormat="1" ht="36" hidden="1" customHeight="1" x14ac:dyDescent="0.25">
      <c r="A48" s="840"/>
      <c r="B48" s="841"/>
      <c r="C48" s="845" t="s">
        <v>529</v>
      </c>
      <c r="D48" s="845"/>
      <c r="E48" s="841"/>
      <c r="F48" s="841"/>
      <c r="G48" s="740"/>
      <c r="H48" s="842"/>
      <c r="I48" s="842"/>
      <c r="J48" s="842"/>
      <c r="K48" s="843"/>
      <c r="L48" s="843"/>
      <c r="M48" s="843"/>
      <c r="N48" s="844"/>
    </row>
    <row r="49" spans="1:14" s="133" customFormat="1" ht="15" hidden="1" x14ac:dyDescent="0.25">
      <c r="A49" s="839" t="s">
        <v>611</v>
      </c>
      <c r="B49" s="841"/>
      <c r="C49" s="133" t="s">
        <v>530</v>
      </c>
      <c r="D49" s="463"/>
      <c r="E49" s="841"/>
      <c r="F49" s="841"/>
      <c r="G49" s="740">
        <v>2026</v>
      </c>
      <c r="H49" s="842"/>
      <c r="I49" s="842"/>
      <c r="J49" s="842"/>
      <c r="K49" s="843"/>
      <c r="L49" s="843"/>
      <c r="M49" s="843"/>
      <c r="N49" s="844"/>
    </row>
    <row r="50" spans="1:14" s="133" customFormat="1" ht="49.5" hidden="1" customHeight="1" x14ac:dyDescent="0.25">
      <c r="A50" s="840"/>
      <c r="B50" s="841"/>
      <c r="C50" s="845" t="s">
        <v>531</v>
      </c>
      <c r="D50" s="845"/>
      <c r="E50" s="841"/>
      <c r="F50" s="841"/>
      <c r="G50" s="740"/>
      <c r="H50" s="842"/>
      <c r="I50" s="842"/>
      <c r="J50" s="842"/>
      <c r="K50" s="843"/>
      <c r="L50" s="843"/>
      <c r="M50" s="843"/>
      <c r="N50" s="844"/>
    </row>
    <row r="51" spans="1:14" s="133" customFormat="1" ht="15" hidden="1" x14ac:dyDescent="0.25">
      <c r="A51" s="839" t="s">
        <v>612</v>
      </c>
      <c r="B51" s="841"/>
      <c r="C51" s="133" t="s">
        <v>532</v>
      </c>
      <c r="D51" s="463"/>
      <c r="E51" s="841"/>
      <c r="F51" s="841"/>
      <c r="G51" s="740">
        <v>2026</v>
      </c>
      <c r="H51" s="842"/>
      <c r="I51" s="842"/>
      <c r="J51" s="842"/>
      <c r="K51" s="843"/>
      <c r="L51" s="843"/>
      <c r="M51" s="843"/>
      <c r="N51" s="844"/>
    </row>
    <row r="52" spans="1:14" s="133" customFormat="1" ht="24.75" hidden="1" customHeight="1" x14ac:dyDescent="0.25">
      <c r="A52" s="840"/>
      <c r="B52" s="841"/>
      <c r="C52" s="845" t="s">
        <v>533</v>
      </c>
      <c r="D52" s="845"/>
      <c r="E52" s="841"/>
      <c r="F52" s="841"/>
      <c r="G52" s="740"/>
      <c r="H52" s="842"/>
      <c r="I52" s="842"/>
      <c r="J52" s="842"/>
      <c r="K52" s="843"/>
      <c r="L52" s="843"/>
      <c r="M52" s="843"/>
      <c r="N52" s="844"/>
    </row>
    <row r="53" spans="1:14" s="133" customFormat="1" ht="15" hidden="1" x14ac:dyDescent="0.25">
      <c r="A53" s="839" t="s">
        <v>613</v>
      </c>
      <c r="B53" s="841"/>
      <c r="C53" s="133" t="s">
        <v>534</v>
      </c>
      <c r="D53" s="463"/>
      <c r="E53" s="841"/>
      <c r="F53" s="841"/>
      <c r="G53" s="740">
        <v>2026</v>
      </c>
      <c r="H53" s="842"/>
      <c r="I53" s="842"/>
      <c r="J53" s="842"/>
      <c r="K53" s="843"/>
      <c r="L53" s="843"/>
      <c r="M53" s="843"/>
      <c r="N53" s="844"/>
    </row>
    <row r="54" spans="1:14" s="133" customFormat="1" ht="23.25" hidden="1" customHeight="1" x14ac:dyDescent="0.25">
      <c r="A54" s="840"/>
      <c r="B54" s="841"/>
      <c r="C54" s="845" t="s">
        <v>535</v>
      </c>
      <c r="D54" s="845"/>
      <c r="E54" s="841"/>
      <c r="F54" s="841"/>
      <c r="G54" s="740"/>
      <c r="H54" s="842"/>
      <c r="I54" s="842"/>
      <c r="J54" s="842"/>
      <c r="K54" s="843"/>
      <c r="L54" s="843"/>
      <c r="M54" s="843"/>
      <c r="N54" s="844"/>
    </row>
    <row r="55" spans="1:14" s="133" customFormat="1" ht="15" hidden="1" x14ac:dyDescent="0.25">
      <c r="A55" s="839" t="s">
        <v>614</v>
      </c>
      <c r="B55" s="841"/>
      <c r="C55" s="133" t="s">
        <v>536</v>
      </c>
      <c r="D55" s="463"/>
      <c r="E55" s="841"/>
      <c r="F55" s="841"/>
      <c r="G55" s="740">
        <v>2026</v>
      </c>
      <c r="H55" s="842"/>
      <c r="I55" s="842"/>
      <c r="J55" s="842"/>
      <c r="K55" s="843"/>
      <c r="L55" s="843"/>
      <c r="M55" s="843"/>
      <c r="N55" s="844"/>
    </row>
    <row r="56" spans="1:14" s="133" customFormat="1" ht="33.75" hidden="1" customHeight="1" x14ac:dyDescent="0.25">
      <c r="A56" s="840"/>
      <c r="B56" s="841"/>
      <c r="C56" s="845" t="s">
        <v>537</v>
      </c>
      <c r="D56" s="845"/>
      <c r="E56" s="841"/>
      <c r="F56" s="841"/>
      <c r="G56" s="740"/>
      <c r="H56" s="842"/>
      <c r="I56" s="842"/>
      <c r="J56" s="842"/>
      <c r="K56" s="843"/>
      <c r="L56" s="843"/>
      <c r="M56" s="843"/>
      <c r="N56" s="844"/>
    </row>
    <row r="57" spans="1:14" s="133" customFormat="1" ht="15" hidden="1" x14ac:dyDescent="0.25">
      <c r="A57" s="839" t="s">
        <v>615</v>
      </c>
      <c r="B57" s="841"/>
      <c r="C57" s="133" t="s">
        <v>538</v>
      </c>
      <c r="D57" s="463"/>
      <c r="E57" s="841"/>
      <c r="F57" s="841"/>
      <c r="G57" s="740">
        <v>2026</v>
      </c>
      <c r="H57" s="842"/>
      <c r="I57" s="842"/>
      <c r="J57" s="842"/>
      <c r="K57" s="843"/>
      <c r="L57" s="843"/>
      <c r="M57" s="843"/>
      <c r="N57" s="844"/>
    </row>
    <row r="58" spans="1:14" s="133" customFormat="1" ht="30" hidden="1" customHeight="1" x14ac:dyDescent="0.25">
      <c r="A58" s="840"/>
      <c r="B58" s="841"/>
      <c r="C58" s="845" t="s">
        <v>539</v>
      </c>
      <c r="D58" s="845"/>
      <c r="E58" s="841"/>
      <c r="F58" s="841"/>
      <c r="G58" s="740"/>
      <c r="H58" s="842"/>
      <c r="I58" s="842"/>
      <c r="J58" s="842"/>
      <c r="K58" s="843"/>
      <c r="L58" s="843"/>
      <c r="M58" s="843"/>
      <c r="N58" s="844"/>
    </row>
    <row r="59" spans="1:14" s="133" customFormat="1" ht="15" hidden="1" x14ac:dyDescent="0.25">
      <c r="A59" s="839" t="s">
        <v>616</v>
      </c>
      <c r="B59" s="841"/>
      <c r="C59" s="133" t="s">
        <v>540</v>
      </c>
      <c r="D59" s="463"/>
      <c r="E59" s="841"/>
      <c r="F59" s="841"/>
      <c r="G59" s="740">
        <v>2026</v>
      </c>
      <c r="H59" s="842"/>
      <c r="I59" s="842"/>
      <c r="J59" s="842"/>
      <c r="K59" s="843"/>
      <c r="L59" s="843"/>
      <c r="M59" s="843"/>
      <c r="N59" s="844"/>
    </row>
    <row r="60" spans="1:14" s="133" customFormat="1" ht="45.75" hidden="1" customHeight="1" x14ac:dyDescent="0.25">
      <c r="A60" s="840"/>
      <c r="B60" s="841"/>
      <c r="C60" s="845" t="s">
        <v>541</v>
      </c>
      <c r="D60" s="845"/>
      <c r="E60" s="841"/>
      <c r="F60" s="841"/>
      <c r="G60" s="740"/>
      <c r="H60" s="842"/>
      <c r="I60" s="842"/>
      <c r="J60" s="842"/>
      <c r="K60" s="843"/>
      <c r="L60" s="843"/>
      <c r="M60" s="843"/>
      <c r="N60" s="844"/>
    </row>
    <row r="61" spans="1:14" s="133" customFormat="1" ht="27" hidden="1" customHeight="1" x14ac:dyDescent="0.25">
      <c r="A61" s="839" t="s">
        <v>617</v>
      </c>
      <c r="B61" s="841"/>
      <c r="C61" s="133" t="s">
        <v>604</v>
      </c>
      <c r="D61" s="463"/>
      <c r="E61" s="841"/>
      <c r="F61" s="841"/>
      <c r="G61" s="740">
        <v>2026</v>
      </c>
      <c r="H61" s="842"/>
      <c r="I61" s="842"/>
      <c r="J61" s="842"/>
      <c r="K61" s="843"/>
      <c r="L61" s="843"/>
      <c r="M61" s="843"/>
      <c r="N61" s="844"/>
    </row>
    <row r="62" spans="1:14" s="133" customFormat="1" ht="45.75" hidden="1" customHeight="1" x14ac:dyDescent="0.25">
      <c r="A62" s="840"/>
      <c r="B62" s="841"/>
      <c r="C62" s="845" t="s">
        <v>603</v>
      </c>
      <c r="D62" s="845"/>
      <c r="E62" s="841"/>
      <c r="F62" s="841"/>
      <c r="G62" s="740"/>
      <c r="H62" s="842"/>
      <c r="I62" s="842"/>
      <c r="J62" s="842"/>
      <c r="K62" s="843"/>
      <c r="L62" s="843"/>
      <c r="M62" s="843"/>
      <c r="N62" s="844"/>
    </row>
    <row r="63" spans="1:14" s="133" customFormat="1" ht="28.5" customHeight="1" x14ac:dyDescent="0.25">
      <c r="A63" s="839" t="s">
        <v>579</v>
      </c>
      <c r="B63" s="841"/>
      <c r="C63" s="133" t="s">
        <v>604</v>
      </c>
      <c r="D63" s="463"/>
      <c r="E63" s="841"/>
      <c r="F63" s="841"/>
      <c r="G63" s="740">
        <v>2026</v>
      </c>
      <c r="H63" s="842">
        <v>1827700</v>
      </c>
      <c r="I63" s="842">
        <v>1827700</v>
      </c>
      <c r="J63" s="842">
        <v>1827700</v>
      </c>
      <c r="K63" s="843"/>
      <c r="L63" s="843"/>
      <c r="M63" s="843"/>
      <c r="N63" s="844"/>
    </row>
    <row r="64" spans="1:14" s="133" customFormat="1" ht="45.75" customHeight="1" x14ac:dyDescent="0.25">
      <c r="A64" s="840"/>
      <c r="B64" s="841"/>
      <c r="C64" s="845" t="s">
        <v>603</v>
      </c>
      <c r="D64" s="845"/>
      <c r="E64" s="841"/>
      <c r="F64" s="841"/>
      <c r="G64" s="740"/>
      <c r="H64" s="842"/>
      <c r="I64" s="842"/>
      <c r="J64" s="842"/>
      <c r="K64" s="843"/>
      <c r="L64" s="843"/>
      <c r="M64" s="843"/>
      <c r="N64" s="844"/>
    </row>
    <row r="65" spans="1:14" s="133" customFormat="1" ht="87" hidden="1" customHeight="1" x14ac:dyDescent="0.25">
      <c r="A65" s="452" t="s">
        <v>494</v>
      </c>
      <c r="B65" s="453" t="s">
        <v>519</v>
      </c>
      <c r="C65" s="453" t="s">
        <v>117</v>
      </c>
      <c r="D65" s="469" t="s">
        <v>570</v>
      </c>
      <c r="E65" s="500" t="s">
        <v>571</v>
      </c>
      <c r="F65" s="453" t="s">
        <v>153</v>
      </c>
      <c r="G65" s="453"/>
      <c r="H65" s="471">
        <f>SUM(H66:H69)</f>
        <v>0</v>
      </c>
      <c r="I65" s="471">
        <f>I66+I68</f>
        <v>0</v>
      </c>
      <c r="J65" s="471">
        <f>J66+J68</f>
        <v>0</v>
      </c>
      <c r="K65" s="471">
        <f>SUM(K66:K83)</f>
        <v>0</v>
      </c>
      <c r="L65" s="455"/>
      <c r="M65" s="455"/>
      <c r="N65" s="456"/>
    </row>
    <row r="66" spans="1:14" s="133" customFormat="1" ht="18.75" hidden="1" customHeight="1" x14ac:dyDescent="0.25">
      <c r="A66" s="839" t="s">
        <v>497</v>
      </c>
      <c r="B66" s="841"/>
      <c r="C66" s="133" t="s">
        <v>520</v>
      </c>
      <c r="D66" s="463"/>
      <c r="E66" s="841"/>
      <c r="F66" s="841"/>
      <c r="G66" s="740">
        <v>2026</v>
      </c>
      <c r="H66" s="842"/>
      <c r="I66" s="842"/>
      <c r="J66" s="842"/>
      <c r="K66" s="850"/>
      <c r="L66" s="843"/>
      <c r="M66" s="843"/>
      <c r="N66" s="844"/>
    </row>
    <row r="67" spans="1:14" s="133" customFormat="1" ht="19.5" hidden="1" customHeight="1" x14ac:dyDescent="0.25">
      <c r="A67" s="840"/>
      <c r="B67" s="841"/>
      <c r="C67" s="845" t="s">
        <v>521</v>
      </c>
      <c r="D67" s="845"/>
      <c r="E67" s="841"/>
      <c r="F67" s="841"/>
      <c r="G67" s="740"/>
      <c r="H67" s="842"/>
      <c r="I67" s="842"/>
      <c r="J67" s="842"/>
      <c r="K67" s="850"/>
      <c r="L67" s="843"/>
      <c r="M67" s="843"/>
      <c r="N67" s="844"/>
    </row>
    <row r="68" spans="1:14" s="133" customFormat="1" ht="24.75" hidden="1" customHeight="1" x14ac:dyDescent="0.25">
      <c r="A68" s="536"/>
      <c r="B68" s="463"/>
      <c r="C68" s="133" t="s">
        <v>604</v>
      </c>
      <c r="D68" s="463"/>
      <c r="E68" s="841"/>
      <c r="F68" s="841"/>
      <c r="G68" s="740">
        <v>2026</v>
      </c>
      <c r="H68" s="842"/>
      <c r="I68" s="842"/>
      <c r="J68" s="842"/>
      <c r="K68" s="851"/>
      <c r="L68" s="853"/>
      <c r="M68" s="853"/>
      <c r="N68" s="837"/>
    </row>
    <row r="69" spans="1:14" s="133" customFormat="1" ht="45.75" hidden="1" customHeight="1" x14ac:dyDescent="0.25">
      <c r="A69" s="536" t="s">
        <v>618</v>
      </c>
      <c r="B69" s="463"/>
      <c r="C69" s="845" t="s">
        <v>603</v>
      </c>
      <c r="D69" s="845"/>
      <c r="E69" s="841"/>
      <c r="F69" s="841"/>
      <c r="G69" s="740"/>
      <c r="H69" s="842"/>
      <c r="I69" s="842"/>
      <c r="J69" s="842"/>
      <c r="K69" s="852"/>
      <c r="L69" s="854"/>
      <c r="M69" s="854"/>
      <c r="N69" s="838"/>
    </row>
    <row r="70" spans="1:14" s="133" customFormat="1" ht="15" hidden="1" x14ac:dyDescent="0.25">
      <c r="A70" s="839" t="s">
        <v>578</v>
      </c>
      <c r="B70" s="841" t="s">
        <v>519</v>
      </c>
      <c r="C70" s="841" t="s">
        <v>117</v>
      </c>
      <c r="D70" s="888" t="s">
        <v>542</v>
      </c>
      <c r="E70" s="841" t="s">
        <v>543</v>
      </c>
      <c r="F70" s="841" t="s">
        <v>153</v>
      </c>
      <c r="G70" s="740"/>
      <c r="H70" s="889"/>
      <c r="I70" s="889">
        <f>I79+I81</f>
        <v>0</v>
      </c>
      <c r="J70" s="889">
        <f>J79+J81</f>
        <v>0</v>
      </c>
      <c r="K70" s="843"/>
      <c r="L70" s="843"/>
      <c r="M70" s="843"/>
      <c r="N70" s="844"/>
    </row>
    <row r="71" spans="1:14" s="133" customFormat="1" ht="15" hidden="1" x14ac:dyDescent="0.25">
      <c r="A71" s="887"/>
      <c r="B71" s="841"/>
      <c r="C71" s="841"/>
      <c r="D71" s="888"/>
      <c r="E71" s="841"/>
      <c r="F71" s="841"/>
      <c r="G71" s="740"/>
      <c r="H71" s="889"/>
      <c r="I71" s="889"/>
      <c r="J71" s="889"/>
      <c r="K71" s="843"/>
      <c r="L71" s="843"/>
      <c r="M71" s="843"/>
      <c r="N71" s="844"/>
    </row>
    <row r="72" spans="1:14" s="133" customFormat="1" ht="15" hidden="1" x14ac:dyDescent="0.25">
      <c r="A72" s="887"/>
      <c r="B72" s="841"/>
      <c r="C72" s="841"/>
      <c r="D72" s="888"/>
      <c r="E72" s="841"/>
      <c r="F72" s="841"/>
      <c r="G72" s="740"/>
      <c r="H72" s="889"/>
      <c r="I72" s="889"/>
      <c r="J72" s="889"/>
      <c r="K72" s="843"/>
      <c r="L72" s="843"/>
      <c r="M72" s="843"/>
      <c r="N72" s="844"/>
    </row>
    <row r="73" spans="1:14" s="133" customFormat="1" ht="15" hidden="1" x14ac:dyDescent="0.25">
      <c r="A73" s="887"/>
      <c r="B73" s="841"/>
      <c r="C73" s="841"/>
      <c r="D73" s="888"/>
      <c r="E73" s="841"/>
      <c r="F73" s="841"/>
      <c r="G73" s="740"/>
      <c r="H73" s="889"/>
      <c r="I73" s="889"/>
      <c r="J73" s="889"/>
      <c r="K73" s="843"/>
      <c r="L73" s="843"/>
      <c r="M73" s="843"/>
      <c r="N73" s="844"/>
    </row>
    <row r="74" spans="1:14" s="133" customFormat="1" ht="15" hidden="1" x14ac:dyDescent="0.25">
      <c r="A74" s="887"/>
      <c r="B74" s="841"/>
      <c r="C74" s="841"/>
      <c r="D74" s="888"/>
      <c r="E74" s="841"/>
      <c r="F74" s="841"/>
      <c r="G74" s="740"/>
      <c r="H74" s="889"/>
      <c r="I74" s="889"/>
      <c r="J74" s="889"/>
      <c r="K74" s="843"/>
      <c r="L74" s="843"/>
      <c r="M74" s="843"/>
      <c r="N74" s="844"/>
    </row>
    <row r="75" spans="1:14" s="133" customFormat="1" ht="9" hidden="1" customHeight="1" x14ac:dyDescent="0.25">
      <c r="A75" s="887"/>
      <c r="B75" s="841"/>
      <c r="C75" s="841"/>
      <c r="D75" s="888"/>
      <c r="E75" s="841"/>
      <c r="F75" s="841"/>
      <c r="G75" s="740"/>
      <c r="H75" s="889"/>
      <c r="I75" s="889"/>
      <c r="J75" s="889"/>
      <c r="K75" s="843"/>
      <c r="L75" s="843"/>
      <c r="M75" s="843"/>
      <c r="N75" s="844"/>
    </row>
    <row r="76" spans="1:14" s="133" customFormat="1" ht="1.5" hidden="1" customHeight="1" x14ac:dyDescent="0.25">
      <c r="A76" s="887"/>
      <c r="B76" s="841"/>
      <c r="C76" s="841"/>
      <c r="D76" s="888"/>
      <c r="E76" s="841"/>
      <c r="F76" s="841"/>
      <c r="G76" s="740"/>
      <c r="H76" s="889"/>
      <c r="I76" s="889"/>
      <c r="J76" s="889"/>
      <c r="K76" s="843"/>
      <c r="L76" s="843"/>
      <c r="M76" s="843"/>
      <c r="N76" s="844"/>
    </row>
    <row r="77" spans="1:14" s="133" customFormat="1" ht="1.5" hidden="1" customHeight="1" x14ac:dyDescent="0.25">
      <c r="A77" s="887"/>
      <c r="B77" s="841"/>
      <c r="C77" s="841"/>
      <c r="D77" s="888"/>
      <c r="E77" s="841"/>
      <c r="F77" s="841"/>
      <c r="G77" s="740"/>
      <c r="H77" s="889"/>
      <c r="I77" s="889"/>
      <c r="J77" s="889"/>
      <c r="K77" s="843"/>
      <c r="L77" s="843"/>
      <c r="M77" s="843"/>
      <c r="N77" s="844"/>
    </row>
    <row r="78" spans="1:14" s="133" customFormat="1" ht="9.75" hidden="1" customHeight="1" x14ac:dyDescent="0.25">
      <c r="A78" s="840"/>
      <c r="B78" s="841"/>
      <c r="C78" s="841"/>
      <c r="D78" s="888"/>
      <c r="E78" s="841"/>
      <c r="F78" s="841"/>
      <c r="G78" s="740"/>
      <c r="H78" s="889"/>
      <c r="I78" s="889"/>
      <c r="J78" s="889"/>
      <c r="K78" s="843"/>
      <c r="L78" s="843"/>
      <c r="M78" s="843"/>
      <c r="N78" s="844"/>
    </row>
    <row r="79" spans="1:14" s="133" customFormat="1" ht="15" hidden="1" x14ac:dyDescent="0.25">
      <c r="A79" s="839" t="s">
        <v>579</v>
      </c>
      <c r="B79" s="841"/>
      <c r="C79" s="450" t="s">
        <v>544</v>
      </c>
      <c r="D79" s="463"/>
      <c r="E79" s="841"/>
      <c r="F79" s="841"/>
      <c r="G79" s="740">
        <v>2026</v>
      </c>
      <c r="H79" s="842"/>
      <c r="I79" s="842"/>
      <c r="J79" s="842"/>
      <c r="K79" s="843"/>
      <c r="L79" s="843"/>
      <c r="M79" s="843"/>
      <c r="N79" s="844"/>
    </row>
    <row r="80" spans="1:14" s="133" customFormat="1" ht="20.25" hidden="1" customHeight="1" x14ac:dyDescent="0.25">
      <c r="A80" s="840"/>
      <c r="B80" s="841"/>
      <c r="C80" s="845" t="s">
        <v>545</v>
      </c>
      <c r="D80" s="845"/>
      <c r="E80" s="841"/>
      <c r="F80" s="841"/>
      <c r="G80" s="740"/>
      <c r="H80" s="842"/>
      <c r="I80" s="842"/>
      <c r="J80" s="842"/>
      <c r="K80" s="843"/>
      <c r="L80" s="843"/>
      <c r="M80" s="843"/>
      <c r="N80" s="844"/>
    </row>
    <row r="81" spans="1:14" s="133" customFormat="1" ht="20.25" hidden="1" customHeight="1" x14ac:dyDescent="0.25">
      <c r="A81" s="839" t="s">
        <v>619</v>
      </c>
      <c r="B81" s="841"/>
      <c r="C81" s="450" t="s">
        <v>605</v>
      </c>
      <c r="D81" s="463"/>
      <c r="E81" s="841"/>
      <c r="F81" s="841"/>
      <c r="G81" s="740">
        <v>2026</v>
      </c>
      <c r="H81" s="842"/>
      <c r="I81" s="842"/>
      <c r="J81" s="842"/>
      <c r="K81" s="843"/>
      <c r="L81" s="843"/>
      <c r="M81" s="843"/>
      <c r="N81" s="844"/>
    </row>
    <row r="82" spans="1:14" s="133" customFormat="1" ht="38.25" hidden="1" customHeight="1" x14ac:dyDescent="0.25">
      <c r="A82" s="840"/>
      <c r="B82" s="841"/>
      <c r="C82" s="845" t="s">
        <v>606</v>
      </c>
      <c r="D82" s="845"/>
      <c r="E82" s="841"/>
      <c r="F82" s="841"/>
      <c r="G82" s="740"/>
      <c r="H82" s="842"/>
      <c r="I82" s="842"/>
      <c r="J82" s="842"/>
      <c r="K82" s="843"/>
      <c r="L82" s="843"/>
      <c r="M82" s="843"/>
      <c r="N82" s="844"/>
    </row>
    <row r="83" spans="1:14" s="133" customFormat="1" ht="15" hidden="1" x14ac:dyDescent="0.25">
      <c r="A83" s="839" t="s">
        <v>510</v>
      </c>
      <c r="B83" s="841" t="s">
        <v>519</v>
      </c>
      <c r="C83" s="846" t="s">
        <v>117</v>
      </c>
      <c r="D83" s="848" t="s">
        <v>390</v>
      </c>
      <c r="E83" s="841" t="s">
        <v>392</v>
      </c>
      <c r="F83" s="841" t="s">
        <v>153</v>
      </c>
      <c r="G83" s="841"/>
      <c r="H83" s="889">
        <f>H85</f>
        <v>0</v>
      </c>
      <c r="I83" s="889">
        <f>I85</f>
        <v>0</v>
      </c>
      <c r="J83" s="889">
        <f>J85</f>
        <v>0</v>
      </c>
      <c r="K83" s="892"/>
      <c r="L83" s="892"/>
      <c r="M83" s="892"/>
      <c r="N83" s="893"/>
    </row>
    <row r="84" spans="1:14" s="133" customFormat="1" ht="135.75" hidden="1" customHeight="1" x14ac:dyDescent="0.25">
      <c r="A84" s="840"/>
      <c r="B84" s="841"/>
      <c r="C84" s="847"/>
      <c r="D84" s="849"/>
      <c r="E84" s="841"/>
      <c r="F84" s="841"/>
      <c r="G84" s="841"/>
      <c r="H84" s="889"/>
      <c r="I84" s="889"/>
      <c r="J84" s="889"/>
      <c r="K84" s="892"/>
      <c r="L84" s="892"/>
      <c r="M84" s="892"/>
      <c r="N84" s="893"/>
    </row>
    <row r="85" spans="1:14" s="133" customFormat="1" ht="15" hidden="1" x14ac:dyDescent="0.25">
      <c r="A85" s="839" t="s">
        <v>515</v>
      </c>
      <c r="B85" s="841"/>
      <c r="C85" s="133" t="s">
        <v>546</v>
      </c>
      <c r="D85" s="463"/>
      <c r="E85" s="841"/>
      <c r="F85" s="841"/>
      <c r="G85" s="740" t="s">
        <v>460</v>
      </c>
      <c r="H85" s="842"/>
      <c r="I85" s="842"/>
      <c r="J85" s="842"/>
      <c r="K85" s="843"/>
      <c r="L85" s="843"/>
      <c r="M85" s="843"/>
      <c r="N85" s="844"/>
    </row>
    <row r="86" spans="1:14" s="133" customFormat="1" ht="62.25" hidden="1" customHeight="1" x14ac:dyDescent="0.25">
      <c r="A86" s="840"/>
      <c r="B86" s="841"/>
      <c r="C86" s="845" t="s">
        <v>278</v>
      </c>
      <c r="D86" s="845"/>
      <c r="E86" s="841"/>
      <c r="F86" s="841"/>
      <c r="G86" s="740"/>
      <c r="H86" s="842"/>
      <c r="I86" s="842"/>
      <c r="J86" s="842"/>
      <c r="K86" s="843"/>
      <c r="L86" s="843"/>
      <c r="M86" s="843"/>
      <c r="N86" s="844"/>
    </row>
    <row r="87" spans="1:14" s="133" customFormat="1" ht="69" customHeight="1" x14ac:dyDescent="0.25">
      <c r="A87" s="839" t="s">
        <v>510</v>
      </c>
      <c r="B87" s="846" t="s">
        <v>519</v>
      </c>
      <c r="C87" s="846" t="s">
        <v>117</v>
      </c>
      <c r="D87" s="848" t="s">
        <v>424</v>
      </c>
      <c r="E87" s="846" t="s">
        <v>607</v>
      </c>
      <c r="F87" s="841" t="s">
        <v>153</v>
      </c>
      <c r="G87" s="846"/>
      <c r="H87" s="833">
        <f>H89+H91</f>
        <v>13493483</v>
      </c>
      <c r="I87" s="833">
        <f>I89+I91</f>
        <v>125218</v>
      </c>
      <c r="J87" s="833">
        <f>I87</f>
        <v>125218</v>
      </c>
      <c r="K87" s="835"/>
      <c r="L87" s="835"/>
      <c r="M87" s="835"/>
      <c r="N87" s="837"/>
    </row>
    <row r="88" spans="1:14" s="133" customFormat="1" ht="69" customHeight="1" x14ac:dyDescent="0.25">
      <c r="A88" s="840"/>
      <c r="B88" s="847"/>
      <c r="C88" s="847"/>
      <c r="D88" s="849"/>
      <c r="E88" s="847"/>
      <c r="F88" s="841"/>
      <c r="G88" s="847"/>
      <c r="H88" s="834"/>
      <c r="I88" s="834"/>
      <c r="J88" s="834"/>
      <c r="K88" s="836"/>
      <c r="L88" s="836"/>
      <c r="M88" s="836"/>
      <c r="N88" s="838"/>
    </row>
    <row r="89" spans="1:14" s="133" customFormat="1" ht="22.5" customHeight="1" x14ac:dyDescent="0.25">
      <c r="A89" s="839" t="s">
        <v>515</v>
      </c>
      <c r="B89" s="841"/>
      <c r="C89" s="133" t="s">
        <v>650</v>
      </c>
      <c r="D89" s="463"/>
      <c r="E89" s="841"/>
      <c r="F89" s="841"/>
      <c r="G89" s="740" t="s">
        <v>453</v>
      </c>
      <c r="H89" s="842">
        <v>13493483</v>
      </c>
      <c r="I89" s="842">
        <v>125218</v>
      </c>
      <c r="J89" s="842">
        <v>125218</v>
      </c>
      <c r="K89" s="843"/>
      <c r="L89" s="843"/>
      <c r="M89" s="843"/>
      <c r="N89" s="844"/>
    </row>
    <row r="90" spans="1:14" s="133" customFormat="1" ht="57.75" customHeight="1" x14ac:dyDescent="0.25">
      <c r="A90" s="840"/>
      <c r="B90" s="841"/>
      <c r="C90" s="845" t="s">
        <v>646</v>
      </c>
      <c r="D90" s="845"/>
      <c r="E90" s="841"/>
      <c r="F90" s="841"/>
      <c r="G90" s="740"/>
      <c r="H90" s="842"/>
      <c r="I90" s="842"/>
      <c r="J90" s="842"/>
      <c r="K90" s="843"/>
      <c r="L90" s="843"/>
      <c r="M90" s="843"/>
      <c r="N90" s="844"/>
    </row>
    <row r="91" spans="1:14" s="133" customFormat="1" ht="69" hidden="1" customHeight="1" x14ac:dyDescent="0.25">
      <c r="A91" s="536"/>
      <c r="B91" s="449"/>
      <c r="C91" s="537"/>
      <c r="D91" s="537"/>
      <c r="E91" s="449"/>
      <c r="F91" s="449"/>
      <c r="G91" s="534"/>
      <c r="H91" s="531"/>
      <c r="I91" s="531"/>
      <c r="J91" s="531"/>
      <c r="K91" s="532"/>
      <c r="L91" s="532"/>
      <c r="M91" s="532"/>
      <c r="N91" s="533"/>
    </row>
    <row r="92" spans="1:14" s="133" customFormat="1" ht="15" customHeight="1" x14ac:dyDescent="0.25">
      <c r="A92" s="839" t="s">
        <v>620</v>
      </c>
      <c r="B92" s="846" t="s">
        <v>519</v>
      </c>
      <c r="C92" s="846" t="s">
        <v>117</v>
      </c>
      <c r="D92" s="848" t="s">
        <v>332</v>
      </c>
      <c r="E92" s="846" t="s">
        <v>547</v>
      </c>
      <c r="F92" s="841" t="s">
        <v>153</v>
      </c>
      <c r="G92" s="846"/>
      <c r="H92" s="833">
        <f>H94+H96</f>
        <v>34334577</v>
      </c>
      <c r="I92" s="833">
        <f>I94+I96</f>
        <v>-2342918</v>
      </c>
      <c r="J92" s="833">
        <f>I92</f>
        <v>-2342918</v>
      </c>
      <c r="K92" s="835"/>
      <c r="L92" s="835"/>
      <c r="M92" s="835"/>
      <c r="N92" s="837"/>
    </row>
    <row r="93" spans="1:14" s="133" customFormat="1" ht="61.5" customHeight="1" x14ac:dyDescent="0.25">
      <c r="A93" s="840"/>
      <c r="B93" s="847"/>
      <c r="C93" s="847"/>
      <c r="D93" s="849"/>
      <c r="E93" s="847"/>
      <c r="F93" s="841"/>
      <c r="G93" s="847"/>
      <c r="H93" s="834"/>
      <c r="I93" s="834"/>
      <c r="J93" s="834"/>
      <c r="K93" s="836"/>
      <c r="L93" s="836"/>
      <c r="M93" s="836"/>
      <c r="N93" s="838"/>
    </row>
    <row r="94" spans="1:14" s="133" customFormat="1" ht="15" x14ac:dyDescent="0.25">
      <c r="A94" s="839" t="s">
        <v>621</v>
      </c>
      <c r="B94" s="841"/>
      <c r="C94" s="133" t="s">
        <v>548</v>
      </c>
      <c r="D94" s="463"/>
      <c r="E94" s="841"/>
      <c r="F94" s="841"/>
      <c r="G94" s="740" t="s">
        <v>453</v>
      </c>
      <c r="H94" s="842">
        <v>34334577</v>
      </c>
      <c r="I94" s="842">
        <f>-390000-1827700-125218</f>
        <v>-2342918</v>
      </c>
      <c r="J94" s="842">
        <v>-2342918</v>
      </c>
      <c r="K94" s="843"/>
      <c r="L94" s="843"/>
      <c r="M94" s="843"/>
      <c r="N94" s="844"/>
    </row>
    <row r="95" spans="1:14" s="133" customFormat="1" ht="81" customHeight="1" x14ac:dyDescent="0.25">
      <c r="A95" s="840"/>
      <c r="B95" s="841"/>
      <c r="C95" s="845" t="s">
        <v>549</v>
      </c>
      <c r="D95" s="845"/>
      <c r="E95" s="841"/>
      <c r="F95" s="841"/>
      <c r="G95" s="740"/>
      <c r="H95" s="842"/>
      <c r="I95" s="842"/>
      <c r="J95" s="842"/>
      <c r="K95" s="843"/>
      <c r="L95" s="843"/>
      <c r="M95" s="843"/>
      <c r="N95" s="844"/>
    </row>
    <row r="96" spans="1:14" s="133" customFormat="1" ht="15" hidden="1" x14ac:dyDescent="0.25">
      <c r="A96" s="839" t="s">
        <v>621</v>
      </c>
      <c r="B96" s="841"/>
      <c r="C96" s="133" t="s">
        <v>550</v>
      </c>
      <c r="D96" s="463"/>
      <c r="E96" s="841"/>
      <c r="F96" s="841"/>
      <c r="G96" s="740" t="s">
        <v>452</v>
      </c>
      <c r="H96" s="842"/>
      <c r="I96" s="842"/>
      <c r="J96" s="842"/>
      <c r="K96" s="843"/>
      <c r="L96" s="843"/>
      <c r="M96" s="843"/>
      <c r="N96" s="844"/>
    </row>
    <row r="97" spans="1:14" s="133" customFormat="1" ht="88.5" hidden="1" customHeight="1" x14ac:dyDescent="0.25">
      <c r="A97" s="840"/>
      <c r="B97" s="841"/>
      <c r="C97" s="845" t="s">
        <v>551</v>
      </c>
      <c r="D97" s="845"/>
      <c r="E97" s="841"/>
      <c r="F97" s="841"/>
      <c r="G97" s="740"/>
      <c r="H97" s="842"/>
      <c r="I97" s="842"/>
      <c r="J97" s="842"/>
      <c r="K97" s="843"/>
      <c r="L97" s="843"/>
      <c r="M97" s="843"/>
      <c r="N97" s="844"/>
    </row>
    <row r="98" spans="1:14" s="133" customFormat="1" ht="15.75" x14ac:dyDescent="0.25">
      <c r="A98" s="476"/>
      <c r="B98" s="896" t="s">
        <v>509</v>
      </c>
      <c r="C98" s="897"/>
      <c r="D98" s="898"/>
      <c r="E98" s="477"/>
      <c r="F98" s="477"/>
      <c r="G98" s="477"/>
      <c r="H98" s="478">
        <f>H92+H70+H83+H38+H66+H87</f>
        <v>49655760</v>
      </c>
      <c r="I98" s="478">
        <f t="shared" ref="I98:J98" si="1">I92+I70+I83+I38+I66+I87</f>
        <v>-390000</v>
      </c>
      <c r="J98" s="478">
        <f t="shared" si="1"/>
        <v>-390000</v>
      </c>
      <c r="K98" s="478">
        <f>K92+K70+K83+K38</f>
        <v>0</v>
      </c>
      <c r="L98" s="480"/>
      <c r="M98" s="480"/>
      <c r="N98" s="481"/>
    </row>
    <row r="99" spans="1:14" s="133" customFormat="1" ht="69" hidden="1" customHeight="1" x14ac:dyDescent="0.25">
      <c r="A99" s="482" t="s">
        <v>552</v>
      </c>
      <c r="B99" s="463" t="s">
        <v>553</v>
      </c>
      <c r="C99" s="463" t="s">
        <v>117</v>
      </c>
      <c r="D99" s="483" t="s">
        <v>333</v>
      </c>
      <c r="E99" s="484" t="s">
        <v>554</v>
      </c>
      <c r="F99" s="463"/>
      <c r="G99" s="463"/>
      <c r="H99" s="475"/>
      <c r="I99" s="475"/>
      <c r="J99" s="475"/>
      <c r="K99" s="473"/>
      <c r="L99" s="473"/>
      <c r="M99" s="473"/>
      <c r="N99" s="474"/>
    </row>
    <row r="100" spans="1:14" s="133" customFormat="1" ht="15" hidden="1" x14ac:dyDescent="0.25">
      <c r="A100" s="839" t="s">
        <v>555</v>
      </c>
      <c r="B100" s="846"/>
      <c r="C100" s="133" t="s">
        <v>556</v>
      </c>
      <c r="D100" s="463"/>
      <c r="E100" s="841"/>
      <c r="F100" s="841"/>
      <c r="G100" s="740">
        <v>2026</v>
      </c>
      <c r="H100" s="842"/>
      <c r="I100" s="842"/>
      <c r="J100" s="842"/>
      <c r="K100" s="894"/>
      <c r="L100" s="894"/>
      <c r="M100" s="894"/>
      <c r="N100" s="890"/>
    </row>
    <row r="101" spans="1:14" s="133" customFormat="1" ht="31.5" hidden="1" customHeight="1" x14ac:dyDescent="0.25">
      <c r="A101" s="840"/>
      <c r="B101" s="847"/>
      <c r="C101" s="845" t="s">
        <v>557</v>
      </c>
      <c r="D101" s="845"/>
      <c r="E101" s="841"/>
      <c r="F101" s="841"/>
      <c r="G101" s="740"/>
      <c r="H101" s="842"/>
      <c r="I101" s="842"/>
      <c r="J101" s="842"/>
      <c r="K101" s="895"/>
      <c r="L101" s="895"/>
      <c r="M101" s="895"/>
      <c r="N101" s="891"/>
    </row>
    <row r="102" spans="1:14" s="133" customFormat="1" ht="15.75" x14ac:dyDescent="0.25">
      <c r="A102" s="476"/>
      <c r="B102" s="896" t="s">
        <v>509</v>
      </c>
      <c r="C102" s="897"/>
      <c r="D102" s="898"/>
      <c r="E102" s="477"/>
      <c r="F102" s="477"/>
      <c r="G102" s="477"/>
      <c r="H102" s="478"/>
      <c r="I102" s="478">
        <f>I99</f>
        <v>0</v>
      </c>
      <c r="J102" s="478">
        <f>J99</f>
        <v>0</v>
      </c>
      <c r="K102" s="479"/>
      <c r="L102" s="480"/>
      <c r="M102" s="480"/>
      <c r="N102" s="485"/>
    </row>
    <row r="103" spans="1:14" s="490" customFormat="1" ht="30.75" customHeight="1" thickBot="1" x14ac:dyDescent="0.35">
      <c r="A103" s="486"/>
      <c r="B103" s="899" t="s">
        <v>558</v>
      </c>
      <c r="C103" s="900"/>
      <c r="D103" s="901"/>
      <c r="E103" s="487"/>
      <c r="F103" s="487"/>
      <c r="G103" s="487"/>
      <c r="H103" s="501">
        <f>H102+H98+H37+H33</f>
        <v>64798611.799999997</v>
      </c>
      <c r="I103" s="501">
        <f>I102+I98+I37+I33</f>
        <v>-5000000</v>
      </c>
      <c r="J103" s="501">
        <f>J102+J98+J37+J33</f>
        <v>-5000000</v>
      </c>
      <c r="K103" s="501">
        <f>K102+K98+K37+K33</f>
        <v>0</v>
      </c>
      <c r="L103" s="488"/>
      <c r="M103" s="488"/>
      <c r="N103" s="489"/>
    </row>
    <row r="104" spans="1:14" x14ac:dyDescent="0.2">
      <c r="A104" s="491"/>
      <c r="B104" s="491"/>
      <c r="C104" s="491"/>
      <c r="D104" s="491"/>
      <c r="E104" s="491"/>
      <c r="F104" s="491"/>
      <c r="G104" s="491"/>
      <c r="H104" s="491"/>
      <c r="I104" s="491"/>
      <c r="J104" s="491"/>
    </row>
    <row r="105" spans="1:14" x14ac:dyDescent="0.2">
      <c r="A105" s="491"/>
      <c r="B105" s="491"/>
      <c r="C105" s="491"/>
      <c r="D105" s="491"/>
      <c r="E105" s="491"/>
      <c r="F105" s="491"/>
      <c r="G105" s="491"/>
      <c r="H105" s="491"/>
      <c r="I105" s="491"/>
      <c r="J105" s="491"/>
    </row>
    <row r="106" spans="1:14" x14ac:dyDescent="0.2">
      <c r="A106" s="491"/>
      <c r="B106" s="491"/>
      <c r="C106" s="491"/>
      <c r="D106" s="491"/>
      <c r="E106" s="491"/>
      <c r="F106" s="491"/>
      <c r="G106" s="491"/>
      <c r="H106" s="491"/>
      <c r="I106" s="491"/>
      <c r="J106" s="491"/>
    </row>
    <row r="107" spans="1:14" x14ac:dyDescent="0.2">
      <c r="A107" s="491"/>
      <c r="B107" s="491"/>
      <c r="C107" s="491"/>
      <c r="D107" s="491"/>
      <c r="E107" s="491"/>
      <c r="F107" s="491"/>
      <c r="G107" s="491"/>
      <c r="H107" s="491"/>
      <c r="I107" s="491"/>
      <c r="J107" s="491"/>
    </row>
    <row r="109" spans="1:14" s="26" customFormat="1" ht="18.75" x14ac:dyDescent="0.3">
      <c r="A109" s="26" t="s">
        <v>559</v>
      </c>
      <c r="F109" s="26" t="s">
        <v>409</v>
      </c>
    </row>
  </sheetData>
  <mergeCells count="454">
    <mergeCell ref="B102:D102"/>
    <mergeCell ref="G100:G101"/>
    <mergeCell ref="H100:H101"/>
    <mergeCell ref="B103:D103"/>
    <mergeCell ref="G2:K2"/>
    <mergeCell ref="G3:K3"/>
    <mergeCell ref="G4:K4"/>
    <mergeCell ref="I100:I101"/>
    <mergeCell ref="J100:J101"/>
    <mergeCell ref="K100:K101"/>
    <mergeCell ref="B98:D98"/>
    <mergeCell ref="I94:I95"/>
    <mergeCell ref="J94:J95"/>
    <mergeCell ref="K94:K95"/>
    <mergeCell ref="C86:D86"/>
    <mergeCell ref="K83:K84"/>
    <mergeCell ref="B26:B27"/>
    <mergeCell ref="E26:E27"/>
    <mergeCell ref="F26:F27"/>
    <mergeCell ref="G26:G27"/>
    <mergeCell ref="H26:H27"/>
    <mergeCell ref="I26:I27"/>
    <mergeCell ref="J26:J27"/>
    <mergeCell ref="K26:K27"/>
    <mergeCell ref="N100:N101"/>
    <mergeCell ref="C101:D101"/>
    <mergeCell ref="L94:L95"/>
    <mergeCell ref="L83:L84"/>
    <mergeCell ref="M83:M84"/>
    <mergeCell ref="N83:N84"/>
    <mergeCell ref="L85:L86"/>
    <mergeCell ref="M85:M86"/>
    <mergeCell ref="A100:A101"/>
    <mergeCell ref="B100:B101"/>
    <mergeCell ref="E100:E101"/>
    <mergeCell ref="F100:F101"/>
    <mergeCell ref="M94:M95"/>
    <mergeCell ref="G94:G95"/>
    <mergeCell ref="L100:L101"/>
    <mergeCell ref="M100:M101"/>
    <mergeCell ref="N94:N95"/>
    <mergeCell ref="C95:D95"/>
    <mergeCell ref="A96:A97"/>
    <mergeCell ref="B96:B97"/>
    <mergeCell ref="E96:E97"/>
    <mergeCell ref="F96:F97"/>
    <mergeCell ref="G96:G97"/>
    <mergeCell ref="H96:H97"/>
    <mergeCell ref="I96:I97"/>
    <mergeCell ref="J96:J97"/>
    <mergeCell ref="K96:K97"/>
    <mergeCell ref="L96:L97"/>
    <mergeCell ref="M96:M97"/>
    <mergeCell ref="N96:N97"/>
    <mergeCell ref="C97:D97"/>
    <mergeCell ref="H94:H95"/>
    <mergeCell ref="A94:A95"/>
    <mergeCell ref="B94:B95"/>
    <mergeCell ref="E94:E95"/>
    <mergeCell ref="F94:F95"/>
    <mergeCell ref="J92:J93"/>
    <mergeCell ref="K92:K93"/>
    <mergeCell ref="L92:L93"/>
    <mergeCell ref="M92:M93"/>
    <mergeCell ref="N92:N93"/>
    <mergeCell ref="E92:E93"/>
    <mergeCell ref="F92:F93"/>
    <mergeCell ref="G92:G93"/>
    <mergeCell ref="H92:H93"/>
    <mergeCell ref="I92:I93"/>
    <mergeCell ref="A92:A93"/>
    <mergeCell ref="B92:B93"/>
    <mergeCell ref="C92:C93"/>
    <mergeCell ref="D92:D93"/>
    <mergeCell ref="N85:N86"/>
    <mergeCell ref="F83:F84"/>
    <mergeCell ref="G83:G84"/>
    <mergeCell ref="H83:H84"/>
    <mergeCell ref="I83:I84"/>
    <mergeCell ref="J83:J84"/>
    <mergeCell ref="A83:A84"/>
    <mergeCell ref="B83:B84"/>
    <mergeCell ref="C83:C84"/>
    <mergeCell ref="D83:D84"/>
    <mergeCell ref="E83:E84"/>
    <mergeCell ref="A85:A86"/>
    <mergeCell ref="B85:B86"/>
    <mergeCell ref="E85:E86"/>
    <mergeCell ref="F85:F86"/>
    <mergeCell ref="G85:G86"/>
    <mergeCell ref="H85:H86"/>
    <mergeCell ref="I85:I86"/>
    <mergeCell ref="J85:J86"/>
    <mergeCell ref="K85:K86"/>
    <mergeCell ref="N70:N78"/>
    <mergeCell ref="A79:A80"/>
    <mergeCell ref="B79:B80"/>
    <mergeCell ref="E79:E80"/>
    <mergeCell ref="F79:F80"/>
    <mergeCell ref="G79:G80"/>
    <mergeCell ref="H79:H80"/>
    <mergeCell ref="I79:I80"/>
    <mergeCell ref="J79:J80"/>
    <mergeCell ref="K79:K80"/>
    <mergeCell ref="L79:L80"/>
    <mergeCell ref="M79:M80"/>
    <mergeCell ref="N79:N80"/>
    <mergeCell ref="C80:D80"/>
    <mergeCell ref="A81:A82"/>
    <mergeCell ref="B81:B82"/>
    <mergeCell ref="E81:E82"/>
    <mergeCell ref="M59:M60"/>
    <mergeCell ref="N59:N60"/>
    <mergeCell ref="C60:D60"/>
    <mergeCell ref="A70:A78"/>
    <mergeCell ref="B70:B78"/>
    <mergeCell ref="C70:C78"/>
    <mergeCell ref="D70:D78"/>
    <mergeCell ref="E70:E78"/>
    <mergeCell ref="F70:F78"/>
    <mergeCell ref="G70:G78"/>
    <mergeCell ref="H70:H78"/>
    <mergeCell ref="I70:I78"/>
    <mergeCell ref="J70:J78"/>
    <mergeCell ref="K70:K78"/>
    <mergeCell ref="L70:L78"/>
    <mergeCell ref="M70:M78"/>
    <mergeCell ref="H59:H60"/>
    <mergeCell ref="I59:I60"/>
    <mergeCell ref="J59:J60"/>
    <mergeCell ref="K59:K60"/>
    <mergeCell ref="L59:L60"/>
    <mergeCell ref="A59:A60"/>
    <mergeCell ref="B59:B60"/>
    <mergeCell ref="E59:E60"/>
    <mergeCell ref="F59:F60"/>
    <mergeCell ref="G59:G60"/>
    <mergeCell ref="M55:M56"/>
    <mergeCell ref="N55:N56"/>
    <mergeCell ref="C56:D56"/>
    <mergeCell ref="A57:A58"/>
    <mergeCell ref="B57:B58"/>
    <mergeCell ref="E57:E58"/>
    <mergeCell ref="F57:F58"/>
    <mergeCell ref="G57:G58"/>
    <mergeCell ref="H57:H58"/>
    <mergeCell ref="I57:I58"/>
    <mergeCell ref="J57:J58"/>
    <mergeCell ref="K57:K58"/>
    <mergeCell ref="L57:L58"/>
    <mergeCell ref="M57:M58"/>
    <mergeCell ref="N57:N58"/>
    <mergeCell ref="C58:D58"/>
    <mergeCell ref="H55:H56"/>
    <mergeCell ref="I55:I56"/>
    <mergeCell ref="J55:J56"/>
    <mergeCell ref="K55:K56"/>
    <mergeCell ref="L55:L56"/>
    <mergeCell ref="A55:A56"/>
    <mergeCell ref="B55:B56"/>
    <mergeCell ref="E55:E56"/>
    <mergeCell ref="F55:F56"/>
    <mergeCell ref="G55:G56"/>
    <mergeCell ref="M51:M52"/>
    <mergeCell ref="N51:N52"/>
    <mergeCell ref="C52:D52"/>
    <mergeCell ref="A53:A54"/>
    <mergeCell ref="B53:B54"/>
    <mergeCell ref="E53:E54"/>
    <mergeCell ref="F53:F54"/>
    <mergeCell ref="G53:G54"/>
    <mergeCell ref="H53:H54"/>
    <mergeCell ref="I53:I54"/>
    <mergeCell ref="J53:J54"/>
    <mergeCell ref="K53:K54"/>
    <mergeCell ref="L53:L54"/>
    <mergeCell ref="M53:M54"/>
    <mergeCell ref="N53:N54"/>
    <mergeCell ref="C54:D54"/>
    <mergeCell ref="H51:H52"/>
    <mergeCell ref="N47:N48"/>
    <mergeCell ref="C48:D48"/>
    <mergeCell ref="A49:A50"/>
    <mergeCell ref="B49:B50"/>
    <mergeCell ref="E49:E50"/>
    <mergeCell ref="F49:F50"/>
    <mergeCell ref="G49:G50"/>
    <mergeCell ref="H49:H50"/>
    <mergeCell ref="I49:I50"/>
    <mergeCell ref="J49:J50"/>
    <mergeCell ref="K49:K50"/>
    <mergeCell ref="L49:L50"/>
    <mergeCell ref="M49:M50"/>
    <mergeCell ref="N49:N50"/>
    <mergeCell ref="C50:D50"/>
    <mergeCell ref="H47:H48"/>
    <mergeCell ref="I47:I48"/>
    <mergeCell ref="M43:M44"/>
    <mergeCell ref="G43:G44"/>
    <mergeCell ref="L51:L52"/>
    <mergeCell ref="A51:A52"/>
    <mergeCell ref="B51:B52"/>
    <mergeCell ref="E51:E52"/>
    <mergeCell ref="F51:F52"/>
    <mergeCell ref="G51:G52"/>
    <mergeCell ref="M47:M48"/>
    <mergeCell ref="B43:B44"/>
    <mergeCell ref="E43:E44"/>
    <mergeCell ref="F43:F44"/>
    <mergeCell ref="J47:J48"/>
    <mergeCell ref="K47:K48"/>
    <mergeCell ref="L47:L48"/>
    <mergeCell ref="A47:A48"/>
    <mergeCell ref="B47:B48"/>
    <mergeCell ref="E47:E48"/>
    <mergeCell ref="F47:F48"/>
    <mergeCell ref="G47:G48"/>
    <mergeCell ref="I51:I52"/>
    <mergeCell ref="J51:J52"/>
    <mergeCell ref="K51:K52"/>
    <mergeCell ref="A39:A40"/>
    <mergeCell ref="B39:B40"/>
    <mergeCell ref="E39:E40"/>
    <mergeCell ref="N43:N44"/>
    <mergeCell ref="C44:D44"/>
    <mergeCell ref="A45:A46"/>
    <mergeCell ref="B45:B46"/>
    <mergeCell ref="E45:E46"/>
    <mergeCell ref="F45:F46"/>
    <mergeCell ref="G45:G46"/>
    <mergeCell ref="H45:H46"/>
    <mergeCell ref="I45:I46"/>
    <mergeCell ref="J45:J46"/>
    <mergeCell ref="K45:K46"/>
    <mergeCell ref="L45:L46"/>
    <mergeCell ref="M45:M46"/>
    <mergeCell ref="N45:N46"/>
    <mergeCell ref="C46:D46"/>
    <mergeCell ref="H43:H44"/>
    <mergeCell ref="I43:I44"/>
    <mergeCell ref="J43:J44"/>
    <mergeCell ref="K43:K44"/>
    <mergeCell ref="L43:L44"/>
    <mergeCell ref="A43:A44"/>
    <mergeCell ref="L41:L42"/>
    <mergeCell ref="M41:M42"/>
    <mergeCell ref="N41:N42"/>
    <mergeCell ref="C42:D42"/>
    <mergeCell ref="H39:H40"/>
    <mergeCell ref="I39:I40"/>
    <mergeCell ref="J39:J40"/>
    <mergeCell ref="K39:K40"/>
    <mergeCell ref="L39:L40"/>
    <mergeCell ref="F39:F40"/>
    <mergeCell ref="G39:G40"/>
    <mergeCell ref="M39:M40"/>
    <mergeCell ref="N39:N40"/>
    <mergeCell ref="C40:D40"/>
    <mergeCell ref="A41:A42"/>
    <mergeCell ref="B41:B42"/>
    <mergeCell ref="E41:E42"/>
    <mergeCell ref="F41:F42"/>
    <mergeCell ref="G41:G42"/>
    <mergeCell ref="H41:H42"/>
    <mergeCell ref="I41:I42"/>
    <mergeCell ref="J41:J42"/>
    <mergeCell ref="K41:K42"/>
    <mergeCell ref="L35:L36"/>
    <mergeCell ref="M35:M36"/>
    <mergeCell ref="N35:N36"/>
    <mergeCell ref="C36:D36"/>
    <mergeCell ref="B37:D37"/>
    <mergeCell ref="G35:G36"/>
    <mergeCell ref="H35:H36"/>
    <mergeCell ref="I35:I36"/>
    <mergeCell ref="J35:J36"/>
    <mergeCell ref="K35:K36"/>
    <mergeCell ref="B33:D33"/>
    <mergeCell ref="A35:A36"/>
    <mergeCell ref="B35:B36"/>
    <mergeCell ref="E35:E36"/>
    <mergeCell ref="F35:F36"/>
    <mergeCell ref="M29:M30"/>
    <mergeCell ref="N29:N30"/>
    <mergeCell ref="C30:D30"/>
    <mergeCell ref="A31:A32"/>
    <mergeCell ref="B31:B32"/>
    <mergeCell ref="E31:E32"/>
    <mergeCell ref="F31:F32"/>
    <mergeCell ref="G31:G32"/>
    <mergeCell ref="H31:H32"/>
    <mergeCell ref="I31:I32"/>
    <mergeCell ref="J31:J32"/>
    <mergeCell ref="K31:K32"/>
    <mergeCell ref="L31:L32"/>
    <mergeCell ref="M31:M32"/>
    <mergeCell ref="N31:N32"/>
    <mergeCell ref="C32:D32"/>
    <mergeCell ref="H29:H30"/>
    <mergeCell ref="I29:I30"/>
    <mergeCell ref="J29:J30"/>
    <mergeCell ref="F29:F30"/>
    <mergeCell ref="G29:G30"/>
    <mergeCell ref="M21:M22"/>
    <mergeCell ref="N21:N22"/>
    <mergeCell ref="C22:D22"/>
    <mergeCell ref="A23:A24"/>
    <mergeCell ref="B23:B24"/>
    <mergeCell ref="E23:E24"/>
    <mergeCell ref="F23:F24"/>
    <mergeCell ref="G23:G24"/>
    <mergeCell ref="H23:H24"/>
    <mergeCell ref="I23:I24"/>
    <mergeCell ref="J23:J24"/>
    <mergeCell ref="K23:K24"/>
    <mergeCell ref="L23:L24"/>
    <mergeCell ref="M23:M24"/>
    <mergeCell ref="N23:N24"/>
    <mergeCell ref="C24:D24"/>
    <mergeCell ref="H21:H22"/>
    <mergeCell ref="L26:L27"/>
    <mergeCell ref="M26:M27"/>
    <mergeCell ref="N26:N27"/>
    <mergeCell ref="C27:D27"/>
    <mergeCell ref="A26:A27"/>
    <mergeCell ref="C9:J9"/>
    <mergeCell ref="C10:J10"/>
    <mergeCell ref="C8:J8"/>
    <mergeCell ref="F1:N1"/>
    <mergeCell ref="J14:N14"/>
    <mergeCell ref="A18:A19"/>
    <mergeCell ref="B18:B19"/>
    <mergeCell ref="E18:E19"/>
    <mergeCell ref="F18:F19"/>
    <mergeCell ref="G18:G19"/>
    <mergeCell ref="H18:H19"/>
    <mergeCell ref="I18:I19"/>
    <mergeCell ref="J18:J19"/>
    <mergeCell ref="K18:K19"/>
    <mergeCell ref="L18:L19"/>
    <mergeCell ref="M18:M19"/>
    <mergeCell ref="N18:N19"/>
    <mergeCell ref="C19:D19"/>
    <mergeCell ref="E14:E15"/>
    <mergeCell ref="F14:F15"/>
    <mergeCell ref="G14:G15"/>
    <mergeCell ref="H14:H15"/>
    <mergeCell ref="I14:I15"/>
    <mergeCell ref="J81:J82"/>
    <mergeCell ref="K81:K82"/>
    <mergeCell ref="L81:L82"/>
    <mergeCell ref="M81:M82"/>
    <mergeCell ref="N81:N82"/>
    <mergeCell ref="A11:B11"/>
    <mergeCell ref="A14:A15"/>
    <mergeCell ref="B14:B15"/>
    <mergeCell ref="C14:C15"/>
    <mergeCell ref="D14:D15"/>
    <mergeCell ref="I21:I22"/>
    <mergeCell ref="J21:J22"/>
    <mergeCell ref="K21:K22"/>
    <mergeCell ref="L21:L22"/>
    <mergeCell ref="A21:A22"/>
    <mergeCell ref="B21:B22"/>
    <mergeCell ref="E21:E22"/>
    <mergeCell ref="F21:F22"/>
    <mergeCell ref="G21:G22"/>
    <mergeCell ref="K29:K30"/>
    <mergeCell ref="L29:L30"/>
    <mergeCell ref="A29:A30"/>
    <mergeCell ref="B29:B30"/>
    <mergeCell ref="E29:E30"/>
    <mergeCell ref="I61:I62"/>
    <mergeCell ref="J61:J62"/>
    <mergeCell ref="A66:A67"/>
    <mergeCell ref="B66:B67"/>
    <mergeCell ref="E66:E67"/>
    <mergeCell ref="F66:F67"/>
    <mergeCell ref="G66:G67"/>
    <mergeCell ref="H66:H67"/>
    <mergeCell ref="I66:I67"/>
    <mergeCell ref="J66:J67"/>
    <mergeCell ref="K61:K62"/>
    <mergeCell ref="L61:L62"/>
    <mergeCell ref="M61:M62"/>
    <mergeCell ref="N61:N62"/>
    <mergeCell ref="C62:D62"/>
    <mergeCell ref="A63:A64"/>
    <mergeCell ref="B63:B64"/>
    <mergeCell ref="E63:E64"/>
    <mergeCell ref="F63:F64"/>
    <mergeCell ref="G63:G64"/>
    <mergeCell ref="H63:H64"/>
    <mergeCell ref="I63:I64"/>
    <mergeCell ref="J63:J64"/>
    <mergeCell ref="K63:K64"/>
    <mergeCell ref="L63:L64"/>
    <mergeCell ref="M63:M64"/>
    <mergeCell ref="N63:N64"/>
    <mergeCell ref="C64:D64"/>
    <mergeCell ref="A61:A62"/>
    <mergeCell ref="B61:B62"/>
    <mergeCell ref="E61:E62"/>
    <mergeCell ref="F61:F62"/>
    <mergeCell ref="G61:G62"/>
    <mergeCell ref="H61:H62"/>
    <mergeCell ref="G87:G88"/>
    <mergeCell ref="H87:H88"/>
    <mergeCell ref="I87:I88"/>
    <mergeCell ref="K66:K67"/>
    <mergeCell ref="L66:L67"/>
    <mergeCell ref="M66:M67"/>
    <mergeCell ref="N66:N67"/>
    <mergeCell ref="C67:D67"/>
    <mergeCell ref="E68:E69"/>
    <mergeCell ref="F68:F69"/>
    <mergeCell ref="G68:G69"/>
    <mergeCell ref="H68:H69"/>
    <mergeCell ref="I68:I69"/>
    <mergeCell ref="J68:J69"/>
    <mergeCell ref="C69:D69"/>
    <mergeCell ref="K68:K69"/>
    <mergeCell ref="L68:L69"/>
    <mergeCell ref="M68:M69"/>
    <mergeCell ref="N68:N69"/>
    <mergeCell ref="C82:D82"/>
    <mergeCell ref="F81:F82"/>
    <mergeCell ref="G81:G82"/>
    <mergeCell ref="H81:H82"/>
    <mergeCell ref="I81:I82"/>
    <mergeCell ref="J87:J88"/>
    <mergeCell ref="K87:K88"/>
    <mergeCell ref="L87:L88"/>
    <mergeCell ref="M87:M88"/>
    <mergeCell ref="N87:N88"/>
    <mergeCell ref="A89:A90"/>
    <mergeCell ref="B89:B90"/>
    <mergeCell ref="E89:E90"/>
    <mergeCell ref="F89:F90"/>
    <mergeCell ref="G89:G90"/>
    <mergeCell ref="H89:H90"/>
    <mergeCell ref="I89:I90"/>
    <mergeCell ref="J89:J90"/>
    <mergeCell ref="K89:K90"/>
    <mergeCell ref="L89:L90"/>
    <mergeCell ref="M89:M90"/>
    <mergeCell ref="N89:N90"/>
    <mergeCell ref="C90:D90"/>
    <mergeCell ref="A87:A88"/>
    <mergeCell ref="B87:B88"/>
    <mergeCell ref="C87:C88"/>
    <mergeCell ref="D87:D88"/>
    <mergeCell ref="E87:E88"/>
    <mergeCell ref="F87:F88"/>
  </mergeCells>
  <phoneticPr fontId="0" type="noConversion"/>
  <pageMargins left="0.78740157480314965" right="0.19685039370078741" top="0.19685039370078741" bottom="0.23622047244094491" header="0.19685039370078741" footer="0.19685039370078741"/>
  <pageSetup paperSize="9" scale="48" fitToHeight="2" orientation="landscape" r:id="rId1"/>
  <headerFooter alignWithMargins="0"/>
  <rowBreaks count="1" manualBreakCount="1">
    <brk id="9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6"/>
  <sheetViews>
    <sheetView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9"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12" t="s">
        <v>471</v>
      </c>
      <c r="I1" s="812"/>
      <c r="J1" s="812"/>
      <c r="K1" s="812"/>
    </row>
    <row r="2" spans="2:13" ht="18.75" customHeight="1" x14ac:dyDescent="0.25">
      <c r="C2" s="3"/>
      <c r="H2" s="816" t="str">
        <f>додаток_1!D2</f>
        <v xml:space="preserve"> до рішення Здолбунівської міської ради</v>
      </c>
      <c r="I2" s="816"/>
      <c r="J2" s="816"/>
      <c r="K2" s="816"/>
    </row>
    <row r="3" spans="2:13" ht="33.75" customHeight="1" x14ac:dyDescent="0.25">
      <c r="C3" s="3"/>
      <c r="F3" s="32"/>
      <c r="H3" s="816" t="str">
        <f>додаток_1!D3</f>
        <v>"Про зміни до бюджету Здолбунівської міської територіальної громади на 2026 рік"</v>
      </c>
      <c r="I3" s="816"/>
      <c r="J3" s="816"/>
      <c r="K3" s="816"/>
    </row>
    <row r="4" spans="2:13" ht="15.75" x14ac:dyDescent="0.25">
      <c r="C4" s="3"/>
      <c r="H4" s="812" t="str">
        <f>додаток_1!D4</f>
        <v>від 06 травня 2026 року № 3295</v>
      </c>
      <c r="I4" s="812"/>
      <c r="J4" s="812"/>
      <c r="K4" s="812"/>
    </row>
    <row r="5" spans="2:13" x14ac:dyDescent="0.2">
      <c r="C5" s="3"/>
      <c r="I5" s="32"/>
      <c r="J5" s="32"/>
      <c r="K5" s="32"/>
    </row>
    <row r="6" spans="2:13" ht="20.25" customHeight="1" x14ac:dyDescent="0.2">
      <c r="C6" s="908" t="s">
        <v>418</v>
      </c>
      <c r="D6" s="908"/>
      <c r="E6" s="908"/>
      <c r="F6" s="908"/>
      <c r="G6" s="908"/>
      <c r="H6" s="908"/>
      <c r="I6" s="908"/>
      <c r="J6" s="908"/>
      <c r="K6" s="908"/>
    </row>
    <row r="7" spans="2:13" ht="18.75" x14ac:dyDescent="0.3">
      <c r="C7" s="813" t="s">
        <v>419</v>
      </c>
      <c r="D7" s="813"/>
      <c r="E7" s="813"/>
      <c r="F7" s="813"/>
      <c r="G7" s="813"/>
      <c r="H7" s="813"/>
      <c r="I7" s="813"/>
      <c r="J7" s="813"/>
      <c r="K7" s="813"/>
    </row>
    <row r="8" spans="2:13" ht="18.75" x14ac:dyDescent="0.3">
      <c r="C8" s="813" t="s">
        <v>469</v>
      </c>
      <c r="D8" s="813"/>
      <c r="E8" s="813"/>
      <c r="F8" s="813"/>
      <c r="G8" s="813"/>
      <c r="H8" s="813"/>
      <c r="I8" s="813"/>
      <c r="J8" s="813"/>
      <c r="K8" s="813"/>
    </row>
    <row r="9" spans="2:13" s="34" customFormat="1" ht="11.25" x14ac:dyDescent="0.2">
      <c r="B9" s="33">
        <v>1755900000</v>
      </c>
      <c r="D9" s="35"/>
      <c r="E9" s="35"/>
      <c r="F9" s="35"/>
      <c r="G9" s="35"/>
      <c r="H9" s="35"/>
      <c r="I9" s="35"/>
      <c r="J9" s="35"/>
    </row>
    <row r="10" spans="2:13" s="34" customFormat="1" ht="11.25" x14ac:dyDescent="0.2">
      <c r="B10" s="34" t="s">
        <v>124</v>
      </c>
      <c r="D10" s="36"/>
      <c r="E10" s="36"/>
      <c r="F10" s="36"/>
      <c r="G10" s="36"/>
      <c r="H10" s="36"/>
      <c r="I10" s="36"/>
      <c r="J10" s="36"/>
    </row>
    <row r="11" spans="2:13" ht="13.5" thickBot="1" x14ac:dyDescent="0.25">
      <c r="J11" s="1" t="s">
        <v>19</v>
      </c>
    </row>
    <row r="12" spans="2:13" ht="89.25" customHeight="1" x14ac:dyDescent="0.2">
      <c r="B12" s="902" t="s">
        <v>131</v>
      </c>
      <c r="C12" s="904" t="s">
        <v>126</v>
      </c>
      <c r="D12" s="904" t="s">
        <v>115</v>
      </c>
      <c r="E12" s="904" t="s">
        <v>132</v>
      </c>
      <c r="F12" s="906" t="s">
        <v>133</v>
      </c>
      <c r="G12" s="904" t="s">
        <v>134</v>
      </c>
      <c r="H12" s="906" t="s">
        <v>105</v>
      </c>
      <c r="I12" s="906" t="s">
        <v>15</v>
      </c>
      <c r="J12" s="906" t="s">
        <v>5</v>
      </c>
      <c r="K12" s="909"/>
    </row>
    <row r="13" spans="2:13" ht="60" customHeight="1" thickBot="1" x14ac:dyDescent="0.25">
      <c r="B13" s="903"/>
      <c r="C13" s="905"/>
      <c r="D13" s="905"/>
      <c r="E13" s="905"/>
      <c r="F13" s="907"/>
      <c r="G13" s="905"/>
      <c r="H13" s="907"/>
      <c r="I13" s="907"/>
      <c r="J13" s="37" t="s">
        <v>106</v>
      </c>
      <c r="K13" s="38" t="s">
        <v>107</v>
      </c>
    </row>
    <row r="14" spans="2:13" ht="19.5" customHeight="1" thickBot="1" x14ac:dyDescent="0.25">
      <c r="B14" s="39">
        <v>1</v>
      </c>
      <c r="C14" s="40">
        <v>2</v>
      </c>
      <c r="D14" s="40">
        <v>3</v>
      </c>
      <c r="E14" s="40">
        <v>4</v>
      </c>
      <c r="F14" s="41">
        <v>5</v>
      </c>
      <c r="G14" s="40">
        <v>6</v>
      </c>
      <c r="H14" s="41">
        <v>7</v>
      </c>
      <c r="I14" s="41">
        <v>8</v>
      </c>
      <c r="J14" s="41">
        <v>9</v>
      </c>
      <c r="K14" s="42">
        <v>10</v>
      </c>
    </row>
    <row r="15" spans="2:13" s="117" customFormat="1" ht="15.75" customHeight="1" thickBot="1" x14ac:dyDescent="0.3">
      <c r="B15" s="583" t="s">
        <v>150</v>
      </c>
      <c r="C15" s="584"/>
      <c r="D15" s="585"/>
      <c r="E15" s="586" t="s">
        <v>45</v>
      </c>
      <c r="F15" s="587"/>
      <c r="G15" s="587"/>
      <c r="H15" s="588">
        <f>SUM(H16:H48)</f>
        <v>6250673</v>
      </c>
      <c r="I15" s="588">
        <f t="shared" ref="I15:K15" si="0">SUM(I16:I48)</f>
        <v>6250673</v>
      </c>
      <c r="J15" s="588">
        <f>SUM(J16:J48)</f>
        <v>0</v>
      </c>
      <c r="K15" s="589">
        <f t="shared" si="0"/>
        <v>0</v>
      </c>
      <c r="M15" s="321"/>
    </row>
    <row r="16" spans="2:13" ht="63" hidden="1" customHeight="1" x14ac:dyDescent="0.2">
      <c r="B16" s="296" t="s">
        <v>88</v>
      </c>
      <c r="C16" s="297" t="s">
        <v>72</v>
      </c>
      <c r="D16" s="298" t="s">
        <v>46</v>
      </c>
      <c r="E16" s="299" t="s">
        <v>73</v>
      </c>
      <c r="F16" s="300"/>
      <c r="G16" s="301"/>
      <c r="H16" s="45">
        <f>J16</f>
        <v>0</v>
      </c>
      <c r="I16" s="46"/>
      <c r="J16" s="47">
        <f>K16</f>
        <v>0</v>
      </c>
      <c r="K16" s="302"/>
      <c r="M16" s="43"/>
    </row>
    <row r="17" spans="2:11" ht="53.25" hidden="1" customHeight="1" x14ac:dyDescent="0.2">
      <c r="B17" s="224" t="s">
        <v>89</v>
      </c>
      <c r="C17" s="225" t="s">
        <v>68</v>
      </c>
      <c r="D17" s="226" t="s">
        <v>55</v>
      </c>
      <c r="E17" s="186" t="s">
        <v>83</v>
      </c>
      <c r="F17" s="256" t="s">
        <v>349</v>
      </c>
      <c r="G17" s="48" t="s">
        <v>371</v>
      </c>
      <c r="H17" s="257">
        <f>I17+J17</f>
        <v>0</v>
      </c>
      <c r="I17" s="258"/>
      <c r="J17" s="258"/>
      <c r="K17" s="259"/>
    </row>
    <row r="18" spans="2:11" ht="69" hidden="1" customHeight="1" x14ac:dyDescent="0.2">
      <c r="B18" s="224" t="s">
        <v>322</v>
      </c>
      <c r="C18" s="225">
        <v>3032</v>
      </c>
      <c r="D18" s="226" t="s">
        <v>63</v>
      </c>
      <c r="E18" s="186" t="s">
        <v>323</v>
      </c>
      <c r="F18" s="256" t="s">
        <v>350</v>
      </c>
      <c r="G18" s="48" t="s">
        <v>371</v>
      </c>
      <c r="H18" s="257">
        <f>I18</f>
        <v>0</v>
      </c>
      <c r="I18" s="258">
        <f>додаток_3!E19</f>
        <v>0</v>
      </c>
      <c r="J18" s="258"/>
      <c r="K18" s="259"/>
    </row>
    <row r="19" spans="2:11" ht="63.75" hidden="1" customHeight="1" x14ac:dyDescent="0.2">
      <c r="B19" s="224" t="s">
        <v>90</v>
      </c>
      <c r="C19" s="225">
        <v>3033</v>
      </c>
      <c r="D19" s="226" t="s">
        <v>63</v>
      </c>
      <c r="E19" s="186" t="str">
        <f>додаток_3!D20</f>
        <v>Компенсаційні виплати на пільговий проїзд автомобільним транспортом окремим категоріям громадян</v>
      </c>
      <c r="F19" s="256" t="s">
        <v>350</v>
      </c>
      <c r="G19" s="48" t="s">
        <v>371</v>
      </c>
      <c r="H19" s="257">
        <f>I19+J19</f>
        <v>0</v>
      </c>
      <c r="I19" s="258">
        <f>додаток_3!E20</f>
        <v>0</v>
      </c>
      <c r="J19" s="258"/>
      <c r="K19" s="259"/>
    </row>
    <row r="20" spans="2:11" ht="93" hidden="1" customHeight="1" x14ac:dyDescent="0.2">
      <c r="B20" s="224" t="s">
        <v>212</v>
      </c>
      <c r="C20" s="225">
        <v>3035</v>
      </c>
      <c r="D20" s="226" t="s">
        <v>63</v>
      </c>
      <c r="E20" s="186" t="s">
        <v>213</v>
      </c>
      <c r="F20" s="256" t="s">
        <v>351</v>
      </c>
      <c r="G20" s="48" t="s">
        <v>371</v>
      </c>
      <c r="H20" s="257">
        <f>I20+J20</f>
        <v>0</v>
      </c>
      <c r="I20" s="258"/>
      <c r="J20" s="258"/>
      <c r="K20" s="259"/>
    </row>
    <row r="21" spans="2:11" ht="53.25" hidden="1" customHeight="1" x14ac:dyDescent="0.2">
      <c r="B21" s="224" t="s">
        <v>260</v>
      </c>
      <c r="C21" s="225" t="s">
        <v>261</v>
      </c>
      <c r="D21" s="226" t="s">
        <v>258</v>
      </c>
      <c r="E21" s="186" t="s">
        <v>259</v>
      </c>
      <c r="F21" s="256" t="s">
        <v>365</v>
      </c>
      <c r="G21" s="48" t="s">
        <v>371</v>
      </c>
      <c r="H21" s="257">
        <f>J21</f>
        <v>0</v>
      </c>
      <c r="I21" s="258"/>
      <c r="J21" s="258">
        <f>K21</f>
        <v>0</v>
      </c>
      <c r="K21" s="259"/>
    </row>
    <row r="22" spans="2:11" ht="53.25" hidden="1" customHeight="1" x14ac:dyDescent="0.2">
      <c r="B22" s="224" t="s">
        <v>302</v>
      </c>
      <c r="C22" s="225">
        <v>3112</v>
      </c>
      <c r="D22" s="226" t="s">
        <v>173</v>
      </c>
      <c r="E22" s="186" t="s">
        <v>304</v>
      </c>
      <c r="F22" s="256" t="s">
        <v>348</v>
      </c>
      <c r="G22" s="48" t="s">
        <v>371</v>
      </c>
      <c r="H22" s="257">
        <f>I22+J22</f>
        <v>0</v>
      </c>
      <c r="I22" s="258"/>
      <c r="J22" s="258"/>
      <c r="K22" s="259"/>
    </row>
    <row r="23" spans="2:11" ht="77.25" hidden="1" customHeight="1" x14ac:dyDescent="0.2">
      <c r="B23" s="224" t="s">
        <v>257</v>
      </c>
      <c r="C23" s="225">
        <v>3160</v>
      </c>
      <c r="D23" s="226" t="s">
        <v>65</v>
      </c>
      <c r="E23" s="186" t="s">
        <v>256</v>
      </c>
      <c r="F23" s="256" t="s">
        <v>350</v>
      </c>
      <c r="G23" s="48" t="s">
        <v>371</v>
      </c>
      <c r="H23" s="257">
        <f>I23</f>
        <v>0</v>
      </c>
      <c r="I23" s="258"/>
      <c r="J23" s="258"/>
      <c r="K23" s="259"/>
    </row>
    <row r="24" spans="2:11" ht="64.5" customHeight="1" x14ac:dyDescent="0.2">
      <c r="B24" s="553" t="s">
        <v>121</v>
      </c>
      <c r="C24" s="554" t="s">
        <v>100</v>
      </c>
      <c r="D24" s="555" t="s">
        <v>48</v>
      </c>
      <c r="E24" s="186" t="s">
        <v>633</v>
      </c>
      <c r="F24" s="256" t="s">
        <v>350</v>
      </c>
      <c r="G24" s="48" t="s">
        <v>371</v>
      </c>
      <c r="H24" s="693">
        <f>I24+J24</f>
        <v>150000</v>
      </c>
      <c r="I24" s="258">
        <v>150000</v>
      </c>
      <c r="J24" s="258"/>
      <c r="K24" s="259"/>
    </row>
    <row r="25" spans="2:11" ht="53.25" customHeight="1" x14ac:dyDescent="0.2">
      <c r="B25" s="553" t="s">
        <v>121</v>
      </c>
      <c r="C25" s="554" t="s">
        <v>100</v>
      </c>
      <c r="D25" s="555" t="s">
        <v>48</v>
      </c>
      <c r="E25" s="186" t="s">
        <v>633</v>
      </c>
      <c r="F25" s="256" t="s">
        <v>353</v>
      </c>
      <c r="G25" s="48" t="s">
        <v>371</v>
      </c>
      <c r="H25" s="693">
        <f>I25+J25</f>
        <v>75000</v>
      </c>
      <c r="I25" s="258">
        <v>75000</v>
      </c>
      <c r="J25" s="258"/>
      <c r="K25" s="259"/>
    </row>
    <row r="26" spans="2:11" ht="53.25" hidden="1" customHeight="1" x14ac:dyDescent="0.2">
      <c r="B26" s="553" t="s">
        <v>121</v>
      </c>
      <c r="C26" s="554" t="s">
        <v>100</v>
      </c>
      <c r="D26" s="555" t="s">
        <v>48</v>
      </c>
      <c r="E26" s="186" t="s">
        <v>633</v>
      </c>
      <c r="F26" s="256" t="s">
        <v>435</v>
      </c>
      <c r="G26" s="48" t="s">
        <v>371</v>
      </c>
      <c r="H26" s="693">
        <f>I26+J26</f>
        <v>0</v>
      </c>
      <c r="I26" s="258"/>
      <c r="J26" s="258"/>
      <c r="K26" s="259"/>
    </row>
    <row r="27" spans="2:11" ht="53.25" hidden="1" customHeight="1" x14ac:dyDescent="0.2">
      <c r="B27" s="553" t="s">
        <v>122</v>
      </c>
      <c r="C27" s="554" t="s">
        <v>101</v>
      </c>
      <c r="D27" s="555" t="s">
        <v>51</v>
      </c>
      <c r="E27" s="186" t="s">
        <v>102</v>
      </c>
      <c r="F27" s="256" t="s">
        <v>354</v>
      </c>
      <c r="G27" s="48" t="s">
        <v>371</v>
      </c>
      <c r="H27" s="693">
        <f>I27+J27</f>
        <v>0</v>
      </c>
      <c r="I27" s="258"/>
      <c r="J27" s="258"/>
      <c r="K27" s="259"/>
    </row>
    <row r="28" spans="2:11" ht="66" customHeight="1" x14ac:dyDescent="0.2">
      <c r="B28" s="553" t="s">
        <v>135</v>
      </c>
      <c r="C28" s="554" t="s">
        <v>136</v>
      </c>
      <c r="D28" s="555" t="s">
        <v>49</v>
      </c>
      <c r="E28" s="186" t="s">
        <v>137</v>
      </c>
      <c r="F28" s="256" t="s">
        <v>355</v>
      </c>
      <c r="G28" s="48" t="s">
        <v>371</v>
      </c>
      <c r="H28" s="693">
        <f>I28</f>
        <v>1493219</v>
      </c>
      <c r="I28" s="258">
        <f>1306419+186800</f>
        <v>1493219</v>
      </c>
      <c r="J28" s="258"/>
      <c r="K28" s="259"/>
    </row>
    <row r="29" spans="2:11" ht="75.75" customHeight="1" x14ac:dyDescent="0.2">
      <c r="B29" s="553" t="s">
        <v>186</v>
      </c>
      <c r="C29" s="556" t="s">
        <v>187</v>
      </c>
      <c r="D29" s="555" t="s">
        <v>49</v>
      </c>
      <c r="E29" s="186" t="s">
        <v>188</v>
      </c>
      <c r="F29" s="552" t="s">
        <v>634</v>
      </c>
      <c r="G29" s="48" t="s">
        <v>569</v>
      </c>
      <c r="H29" s="693">
        <f>I29</f>
        <v>160000</v>
      </c>
      <c r="I29" s="258">
        <v>160000</v>
      </c>
      <c r="J29" s="258"/>
      <c r="K29" s="259"/>
    </row>
    <row r="30" spans="2:11" ht="111.75" hidden="1" customHeight="1" x14ac:dyDescent="0.2">
      <c r="B30" s="553" t="s">
        <v>263</v>
      </c>
      <c r="C30" s="554" t="s">
        <v>262</v>
      </c>
      <c r="D30" s="555" t="s">
        <v>49</v>
      </c>
      <c r="E30" s="186" t="str">
        <f>додаток_3!D32</f>
        <v>Інша діяльність, пов'язана з експлуатацією об'єктів житлово-комунального господарства</v>
      </c>
      <c r="F30" s="256" t="s">
        <v>356</v>
      </c>
      <c r="G30" s="48" t="s">
        <v>371</v>
      </c>
      <c r="H30" s="693">
        <f>I30</f>
        <v>0</v>
      </c>
      <c r="I30" s="258"/>
      <c r="J30" s="258"/>
      <c r="K30" s="259"/>
    </row>
    <row r="31" spans="2:11" ht="53.25" customHeight="1" x14ac:dyDescent="0.2">
      <c r="B31" s="553" t="s">
        <v>91</v>
      </c>
      <c r="C31" s="554" t="s">
        <v>76</v>
      </c>
      <c r="D31" s="555" t="s">
        <v>49</v>
      </c>
      <c r="E31" s="186" t="s">
        <v>77</v>
      </c>
      <c r="F31" s="256" t="s">
        <v>381</v>
      </c>
      <c r="G31" s="48" t="s">
        <v>371</v>
      </c>
      <c r="H31" s="693">
        <f>I31+J31</f>
        <v>665224</v>
      </c>
      <c r="I31" s="258">
        <f>720524-55300</f>
        <v>665224</v>
      </c>
      <c r="J31" s="258">
        <f>K31</f>
        <v>0</v>
      </c>
      <c r="K31" s="259"/>
    </row>
    <row r="32" spans="2:11" ht="128.25" customHeight="1" x14ac:dyDescent="0.2">
      <c r="B32" s="553" t="s">
        <v>412</v>
      </c>
      <c r="C32" s="554" t="s">
        <v>410</v>
      </c>
      <c r="D32" s="555" t="s">
        <v>248</v>
      </c>
      <c r="E32" s="186" t="s">
        <v>411</v>
      </c>
      <c r="F32" s="256" t="s">
        <v>413</v>
      </c>
      <c r="G32" s="48" t="s">
        <v>414</v>
      </c>
      <c r="H32" s="693">
        <f>I32</f>
        <v>457230</v>
      </c>
      <c r="I32" s="258">
        <f>додаток_3!E34</f>
        <v>457230</v>
      </c>
      <c r="J32" s="258"/>
      <c r="K32" s="259"/>
    </row>
    <row r="33" spans="2:11" ht="60" hidden="1" customHeight="1" x14ac:dyDescent="0.2">
      <c r="B33" s="553" t="s">
        <v>325</v>
      </c>
      <c r="C33" s="554" t="s">
        <v>326</v>
      </c>
      <c r="D33" s="555" t="s">
        <v>248</v>
      </c>
      <c r="E33" s="186" t="s">
        <v>495</v>
      </c>
      <c r="F33" s="256" t="s">
        <v>381</v>
      </c>
      <c r="G33" s="48" t="s">
        <v>371</v>
      </c>
      <c r="H33" s="693">
        <f>J33</f>
        <v>0</v>
      </c>
      <c r="I33" s="258"/>
      <c r="J33" s="258">
        <f>K33</f>
        <v>0</v>
      </c>
      <c r="K33" s="259"/>
    </row>
    <row r="34" spans="2:11" ht="54" hidden="1" customHeight="1" x14ac:dyDescent="0.2">
      <c r="B34" s="553" t="s">
        <v>92</v>
      </c>
      <c r="C34" s="554">
        <v>7130</v>
      </c>
      <c r="D34" s="555" t="s">
        <v>54</v>
      </c>
      <c r="E34" s="186" t="s">
        <v>66</v>
      </c>
      <c r="F34" s="256" t="s">
        <v>357</v>
      </c>
      <c r="G34" s="48" t="s">
        <v>371</v>
      </c>
      <c r="H34" s="693">
        <f>I34+J34</f>
        <v>0</v>
      </c>
      <c r="I34" s="258">
        <f>додаток_3!E36</f>
        <v>0</v>
      </c>
      <c r="J34" s="258"/>
      <c r="K34" s="259"/>
    </row>
    <row r="35" spans="2:11" ht="54" hidden="1" customHeight="1" x14ac:dyDescent="0.2">
      <c r="B35" s="553" t="s">
        <v>93</v>
      </c>
      <c r="C35" s="554">
        <v>7350</v>
      </c>
      <c r="D35" s="555" t="s">
        <v>82</v>
      </c>
      <c r="E35" s="186" t="s">
        <v>81</v>
      </c>
      <c r="F35" s="256" t="s">
        <v>358</v>
      </c>
      <c r="G35" s="48" t="s">
        <v>371</v>
      </c>
      <c r="H35" s="693">
        <f t="shared" ref="H35:H38" si="1">I35+J35</f>
        <v>0</v>
      </c>
      <c r="I35" s="258"/>
      <c r="J35" s="258">
        <f>додаток_3!J37</f>
        <v>0</v>
      </c>
      <c r="K35" s="259">
        <f t="shared" ref="K35" si="2">J35</f>
        <v>0</v>
      </c>
    </row>
    <row r="36" spans="2:11" ht="65.25" hidden="1" customHeight="1" x14ac:dyDescent="0.2">
      <c r="B36" s="553" t="s">
        <v>436</v>
      </c>
      <c r="C36" s="554">
        <v>7367</v>
      </c>
      <c r="D36" s="555" t="s">
        <v>53</v>
      </c>
      <c r="E36" s="186" t="s">
        <v>437</v>
      </c>
      <c r="F36" s="256" t="s">
        <v>365</v>
      </c>
      <c r="G36" s="48" t="s">
        <v>371</v>
      </c>
      <c r="H36" s="693">
        <f>J36</f>
        <v>0</v>
      </c>
      <c r="I36" s="258"/>
      <c r="J36" s="258">
        <f>K36</f>
        <v>0</v>
      </c>
      <c r="K36" s="259"/>
    </row>
    <row r="37" spans="2:11" ht="53.25" hidden="1" customHeight="1" x14ac:dyDescent="0.2">
      <c r="B37" s="557" t="s">
        <v>436</v>
      </c>
      <c r="C37" s="554">
        <v>7367</v>
      </c>
      <c r="D37" s="558" t="s">
        <v>53</v>
      </c>
      <c r="E37" s="186" t="s">
        <v>437</v>
      </c>
      <c r="F37" s="256" t="s">
        <v>365</v>
      </c>
      <c r="G37" s="48" t="s">
        <v>371</v>
      </c>
      <c r="H37" s="693">
        <f>J37</f>
        <v>0</v>
      </c>
      <c r="I37" s="258"/>
      <c r="J37" s="257"/>
      <c r="K37" s="259"/>
    </row>
    <row r="38" spans="2:11" ht="59.25" customHeight="1" x14ac:dyDescent="0.2">
      <c r="B38" s="557" t="s">
        <v>94</v>
      </c>
      <c r="C38" s="554">
        <v>7461</v>
      </c>
      <c r="D38" s="558" t="s">
        <v>79</v>
      </c>
      <c r="E38" s="186" t="s">
        <v>80</v>
      </c>
      <c r="F38" s="256" t="s">
        <v>359</v>
      </c>
      <c r="G38" s="48" t="s">
        <v>371</v>
      </c>
      <c r="H38" s="693">
        <f t="shared" si="1"/>
        <v>3000000</v>
      </c>
      <c r="I38" s="258">
        <f>додаток_3!F40</f>
        <v>3000000</v>
      </c>
      <c r="J38" s="257"/>
      <c r="K38" s="259"/>
    </row>
    <row r="39" spans="2:11" ht="58.5" hidden="1" customHeight="1" x14ac:dyDescent="0.2">
      <c r="B39" s="557" t="s">
        <v>95</v>
      </c>
      <c r="C39" s="554">
        <v>7670</v>
      </c>
      <c r="D39" s="558" t="s">
        <v>53</v>
      </c>
      <c r="E39" s="186" t="s">
        <v>67</v>
      </c>
      <c r="F39" s="256" t="s">
        <v>365</v>
      </c>
      <c r="G39" s="48" t="s">
        <v>371</v>
      </c>
      <c r="H39" s="693">
        <f>I39+J39</f>
        <v>0</v>
      </c>
      <c r="I39" s="258"/>
      <c r="J39" s="257">
        <f>K39</f>
        <v>0</v>
      </c>
      <c r="K39" s="259">
        <f>додаток_3!J41</f>
        <v>0</v>
      </c>
    </row>
    <row r="40" spans="2:11" ht="89.25" hidden="1" customHeight="1" x14ac:dyDescent="0.2">
      <c r="B40" s="557" t="s">
        <v>99</v>
      </c>
      <c r="C40" s="554">
        <v>7693</v>
      </c>
      <c r="D40" s="558" t="s">
        <v>53</v>
      </c>
      <c r="E40" s="186" t="s">
        <v>98</v>
      </c>
      <c r="F40" s="256" t="s">
        <v>360</v>
      </c>
      <c r="G40" s="48" t="s">
        <v>371</v>
      </c>
      <c r="H40" s="693">
        <f>J40+I40</f>
        <v>0</v>
      </c>
      <c r="I40" s="258">
        <f>додаток_3!F43</f>
        <v>0</v>
      </c>
      <c r="J40" s="257"/>
      <c r="K40" s="259"/>
    </row>
    <row r="41" spans="2:11" ht="66" hidden="1" customHeight="1" x14ac:dyDescent="0.2">
      <c r="B41" s="557" t="s">
        <v>598</v>
      </c>
      <c r="C41" s="554">
        <v>7700</v>
      </c>
      <c r="D41" s="558" t="s">
        <v>55</v>
      </c>
      <c r="E41" s="186" t="s">
        <v>599</v>
      </c>
      <c r="F41" s="256" t="s">
        <v>601</v>
      </c>
      <c r="G41" s="48" t="s">
        <v>600</v>
      </c>
      <c r="H41" s="693">
        <f>J41+I41</f>
        <v>0</v>
      </c>
      <c r="I41" s="258"/>
      <c r="J41" s="257"/>
      <c r="K41" s="259"/>
    </row>
    <row r="42" spans="2:11" ht="70.5" hidden="1" customHeight="1" x14ac:dyDescent="0.2">
      <c r="B42" s="553" t="s">
        <v>249</v>
      </c>
      <c r="C42" s="554">
        <v>8110</v>
      </c>
      <c r="D42" s="555" t="s">
        <v>251</v>
      </c>
      <c r="E42" s="186" t="s">
        <v>250</v>
      </c>
      <c r="F42" s="256" t="s">
        <v>458</v>
      </c>
      <c r="G42" s="48" t="s">
        <v>459</v>
      </c>
      <c r="H42" s="693">
        <f t="shared" ref="H42:H47" si="3">I42+J42</f>
        <v>0</v>
      </c>
      <c r="I42" s="258">
        <v>0</v>
      </c>
      <c r="J42" s="257"/>
      <c r="K42" s="259"/>
    </row>
    <row r="43" spans="2:11" ht="71.25" hidden="1" customHeight="1" x14ac:dyDescent="0.2">
      <c r="B43" s="553" t="s">
        <v>249</v>
      </c>
      <c r="C43" s="554">
        <v>8110</v>
      </c>
      <c r="D43" s="555" t="s">
        <v>251</v>
      </c>
      <c r="E43" s="186" t="s">
        <v>250</v>
      </c>
      <c r="F43" s="256" t="s">
        <v>568</v>
      </c>
      <c r="G43" s="48" t="s">
        <v>569</v>
      </c>
      <c r="H43" s="693">
        <f t="shared" si="3"/>
        <v>0</v>
      </c>
      <c r="I43" s="258"/>
      <c r="J43" s="258"/>
      <c r="K43" s="259"/>
    </row>
    <row r="44" spans="2:11" ht="76.5" hidden="1" customHeight="1" x14ac:dyDescent="0.2">
      <c r="B44" s="553" t="s">
        <v>249</v>
      </c>
      <c r="C44" s="554">
        <v>8110</v>
      </c>
      <c r="D44" s="555" t="s">
        <v>251</v>
      </c>
      <c r="E44" s="186" t="s">
        <v>250</v>
      </c>
      <c r="F44" s="256" t="s">
        <v>379</v>
      </c>
      <c r="G44" s="48" t="s">
        <v>380</v>
      </c>
      <c r="H44" s="693">
        <f>I44+J44</f>
        <v>0</v>
      </c>
      <c r="I44" s="258">
        <v>0</v>
      </c>
      <c r="J44" s="258"/>
      <c r="K44" s="259"/>
    </row>
    <row r="45" spans="2:11" ht="57" hidden="1" customHeight="1" x14ac:dyDescent="0.2">
      <c r="B45" s="553" t="s">
        <v>254</v>
      </c>
      <c r="C45" s="554">
        <v>8220</v>
      </c>
      <c r="D45" s="555" t="s">
        <v>215</v>
      </c>
      <c r="E45" s="186" t="s">
        <v>255</v>
      </c>
      <c r="F45" s="256" t="s">
        <v>361</v>
      </c>
      <c r="G45" s="48" t="s">
        <v>374</v>
      </c>
      <c r="H45" s="693">
        <f t="shared" si="3"/>
        <v>0</v>
      </c>
      <c r="I45" s="258">
        <f>додаток_3!E45</f>
        <v>0</v>
      </c>
      <c r="J45" s="258"/>
      <c r="K45" s="259"/>
    </row>
    <row r="46" spans="2:11" ht="45" hidden="1" customHeight="1" x14ac:dyDescent="0.2">
      <c r="B46" s="553" t="s">
        <v>252</v>
      </c>
      <c r="C46" s="554">
        <v>8240</v>
      </c>
      <c r="D46" s="555" t="s">
        <v>215</v>
      </c>
      <c r="E46" s="186" t="s">
        <v>253</v>
      </c>
      <c r="F46" s="256" t="s">
        <v>406</v>
      </c>
      <c r="G46" s="48" t="s">
        <v>372</v>
      </c>
      <c r="H46" s="693">
        <f>I46+J46</f>
        <v>0</v>
      </c>
      <c r="I46" s="258">
        <f>додаток_3!E46</f>
        <v>0</v>
      </c>
      <c r="J46" s="258">
        <f>K46</f>
        <v>0</v>
      </c>
      <c r="K46" s="259">
        <f>додаток_3!J46</f>
        <v>0</v>
      </c>
    </row>
    <row r="47" spans="2:11" ht="57" hidden="1" customHeight="1" x14ac:dyDescent="0.2">
      <c r="B47" s="553" t="s">
        <v>97</v>
      </c>
      <c r="C47" s="554">
        <v>8340</v>
      </c>
      <c r="D47" s="555" t="s">
        <v>84</v>
      </c>
      <c r="E47" s="186" t="s">
        <v>85</v>
      </c>
      <c r="F47" s="256" t="s">
        <v>382</v>
      </c>
      <c r="G47" s="48" t="s">
        <v>371</v>
      </c>
      <c r="H47" s="693">
        <f t="shared" si="3"/>
        <v>0</v>
      </c>
      <c r="I47" s="258"/>
      <c r="J47" s="258">
        <f>додаток_3!J47</f>
        <v>0</v>
      </c>
      <c r="K47" s="259"/>
    </row>
    <row r="48" spans="2:11" ht="56.25" customHeight="1" thickBot="1" x14ac:dyDescent="0.25">
      <c r="B48" s="553" t="s">
        <v>210</v>
      </c>
      <c r="C48" s="554">
        <v>9800</v>
      </c>
      <c r="D48" s="555" t="s">
        <v>68</v>
      </c>
      <c r="E48" s="186" t="s">
        <v>211</v>
      </c>
      <c r="F48" s="256" t="s">
        <v>404</v>
      </c>
      <c r="G48" s="48" t="s">
        <v>405</v>
      </c>
      <c r="H48" s="693">
        <f>I48+J48</f>
        <v>250000</v>
      </c>
      <c r="I48" s="258">
        <f>додаток_3!E51</f>
        <v>250000</v>
      </c>
      <c r="J48" s="258">
        <f>K48</f>
        <v>0</v>
      </c>
      <c r="K48" s="259"/>
    </row>
    <row r="49" spans="2:13" s="117" customFormat="1" ht="37.5" customHeight="1" thickBot="1" x14ac:dyDescent="0.3">
      <c r="B49" s="576" t="s">
        <v>152</v>
      </c>
      <c r="C49" s="577"/>
      <c r="D49" s="578"/>
      <c r="E49" s="579" t="s">
        <v>153</v>
      </c>
      <c r="F49" s="580"/>
      <c r="G49" s="580"/>
      <c r="H49" s="581">
        <f>H73+H76+H82+H83+H84+H80+H74+H50</f>
        <v>1176911</v>
      </c>
      <c r="I49" s="581">
        <f>SUM(I50:I89)</f>
        <v>1176911</v>
      </c>
      <c r="J49" s="581">
        <f t="shared" ref="J49:K49" si="4">SUM(J50:J85)</f>
        <v>0</v>
      </c>
      <c r="K49" s="582">
        <f t="shared" si="4"/>
        <v>0</v>
      </c>
      <c r="M49" s="321"/>
    </row>
    <row r="50" spans="2:13" ht="68.25" customHeight="1" x14ac:dyDescent="0.2">
      <c r="B50" s="553" t="s">
        <v>154</v>
      </c>
      <c r="C50" s="556" t="s">
        <v>65</v>
      </c>
      <c r="D50" s="558" t="s">
        <v>47</v>
      </c>
      <c r="E50" s="149" t="s">
        <v>74</v>
      </c>
      <c r="F50" s="256" t="s">
        <v>645</v>
      </c>
      <c r="G50" s="48" t="s">
        <v>644</v>
      </c>
      <c r="H50" s="693">
        <f>I50</f>
        <v>36473</v>
      </c>
      <c r="I50" s="258">
        <v>36473</v>
      </c>
      <c r="J50" s="257">
        <f t="shared" ref="J50:J53" si="5">K50</f>
        <v>0</v>
      </c>
      <c r="K50" s="259">
        <v>0</v>
      </c>
      <c r="M50" s="43"/>
    </row>
    <row r="51" spans="2:13" ht="58.5" hidden="1" customHeight="1" x14ac:dyDescent="0.2">
      <c r="B51" s="295" t="s">
        <v>154</v>
      </c>
      <c r="C51" s="559" t="s">
        <v>65</v>
      </c>
      <c r="D51" s="558" t="s">
        <v>47</v>
      </c>
      <c r="E51" s="149" t="s">
        <v>74</v>
      </c>
      <c r="F51" s="48" t="s">
        <v>454</v>
      </c>
      <c r="G51" s="48" t="s">
        <v>371</v>
      </c>
      <c r="H51" s="257">
        <f>I51</f>
        <v>0</v>
      </c>
      <c r="I51" s="258"/>
      <c r="J51" s="258"/>
      <c r="K51" s="259"/>
      <c r="M51" s="43"/>
    </row>
    <row r="52" spans="2:13" ht="73.5" hidden="1" customHeight="1" x14ac:dyDescent="0.2">
      <c r="B52" s="452" t="s">
        <v>195</v>
      </c>
      <c r="C52" s="697">
        <v>1021</v>
      </c>
      <c r="D52" s="569" t="s">
        <v>155</v>
      </c>
      <c r="E52" s="276" t="s">
        <v>196</v>
      </c>
      <c r="F52" s="48" t="s">
        <v>454</v>
      </c>
      <c r="G52" s="48" t="s">
        <v>371</v>
      </c>
      <c r="H52" s="278">
        <f>I52+J52</f>
        <v>0</v>
      </c>
      <c r="I52" s="279"/>
      <c r="J52" s="279"/>
      <c r="K52" s="280"/>
      <c r="M52" s="43"/>
    </row>
    <row r="53" spans="2:13" ht="61.5" hidden="1" customHeight="1" x14ac:dyDescent="0.2">
      <c r="B53" s="482" t="s">
        <v>195</v>
      </c>
      <c r="C53" s="698">
        <v>1021</v>
      </c>
      <c r="D53" s="560" t="s">
        <v>155</v>
      </c>
      <c r="E53" s="149" t="s">
        <v>196</v>
      </c>
      <c r="F53" s="48" t="s">
        <v>365</v>
      </c>
      <c r="G53" s="48" t="s">
        <v>371</v>
      </c>
      <c r="H53" s="257">
        <f>I53+J53</f>
        <v>0</v>
      </c>
      <c r="I53" s="258"/>
      <c r="J53" s="258">
        <f t="shared" si="5"/>
        <v>0</v>
      </c>
      <c r="K53" s="259"/>
    </row>
    <row r="54" spans="2:13" ht="57" hidden="1" customHeight="1" x14ac:dyDescent="0.2">
      <c r="B54" s="482" t="s">
        <v>195</v>
      </c>
      <c r="C54" s="698">
        <v>1021</v>
      </c>
      <c r="D54" s="560" t="s">
        <v>155</v>
      </c>
      <c r="E54" s="149" t="s">
        <v>196</v>
      </c>
      <c r="F54" s="48" t="s">
        <v>362</v>
      </c>
      <c r="G54" s="48" t="s">
        <v>373</v>
      </c>
      <c r="H54" s="257">
        <f>J54</f>
        <v>0</v>
      </c>
      <c r="I54" s="258"/>
      <c r="J54" s="257">
        <f>K54</f>
        <v>0</v>
      </c>
      <c r="K54" s="259"/>
    </row>
    <row r="55" spans="2:13" ht="57" hidden="1" customHeight="1" x14ac:dyDescent="0.2">
      <c r="B55" s="482" t="s">
        <v>199</v>
      </c>
      <c r="C55" s="559">
        <v>1070</v>
      </c>
      <c r="D55" s="560" t="s">
        <v>156</v>
      </c>
      <c r="E55" s="149" t="s">
        <v>328</v>
      </c>
      <c r="F55" s="48" t="s">
        <v>365</v>
      </c>
      <c r="G55" s="48" t="s">
        <v>371</v>
      </c>
      <c r="H55" s="257">
        <f>J55</f>
        <v>0</v>
      </c>
      <c r="I55" s="258"/>
      <c r="J55" s="257">
        <f>K55</f>
        <v>0</v>
      </c>
      <c r="K55" s="259"/>
    </row>
    <row r="56" spans="2:13" ht="52.5" hidden="1" customHeight="1" thickBot="1" x14ac:dyDescent="0.25">
      <c r="B56" s="561" t="s">
        <v>329</v>
      </c>
      <c r="C56" s="562">
        <v>1403</v>
      </c>
      <c r="D56" s="563" t="s">
        <v>157</v>
      </c>
      <c r="E56" s="505" t="s">
        <v>330</v>
      </c>
      <c r="F56" s="435" t="s">
        <v>370</v>
      </c>
      <c r="G56" s="435" t="s">
        <v>371</v>
      </c>
      <c r="H56" s="260">
        <f>I56+J56</f>
        <v>0</v>
      </c>
      <c r="I56" s="261"/>
      <c r="J56" s="261"/>
      <c r="K56" s="262"/>
    </row>
    <row r="57" spans="2:13" ht="130.5" hidden="1" customHeight="1" x14ac:dyDescent="0.2">
      <c r="B57" s="699" t="s">
        <v>195</v>
      </c>
      <c r="C57" s="700">
        <v>1021</v>
      </c>
      <c r="D57" s="701" t="s">
        <v>155</v>
      </c>
      <c r="E57" s="507" t="s">
        <v>196</v>
      </c>
      <c r="F57" s="508" t="s">
        <v>581</v>
      </c>
      <c r="G57" s="509" t="s">
        <v>582</v>
      </c>
      <c r="H57" s="510">
        <f>I57</f>
        <v>0</v>
      </c>
      <c r="I57" s="511"/>
      <c r="J57" s="511"/>
      <c r="K57" s="512"/>
    </row>
    <row r="58" spans="2:13" ht="58.5" hidden="1" customHeight="1" x14ac:dyDescent="0.2">
      <c r="B58" s="295" t="s">
        <v>227</v>
      </c>
      <c r="C58" s="559">
        <v>1142</v>
      </c>
      <c r="D58" s="560" t="s">
        <v>157</v>
      </c>
      <c r="E58" s="271" t="s">
        <v>228</v>
      </c>
      <c r="F58" s="48" t="s">
        <v>580</v>
      </c>
      <c r="G58" s="48" t="s">
        <v>371</v>
      </c>
      <c r="H58" s="257">
        <f>I58+J58</f>
        <v>0</v>
      </c>
      <c r="I58" s="258"/>
      <c r="J58" s="265"/>
      <c r="K58" s="266"/>
    </row>
    <row r="59" spans="2:13" ht="132.75" hidden="1" customHeight="1" x14ac:dyDescent="0.2">
      <c r="B59" s="553" t="s">
        <v>227</v>
      </c>
      <c r="C59" s="554">
        <v>1142</v>
      </c>
      <c r="D59" s="555" t="s">
        <v>157</v>
      </c>
      <c r="E59" s="186" t="s">
        <v>228</v>
      </c>
      <c r="F59" s="256" t="s">
        <v>581</v>
      </c>
      <c r="G59" s="48" t="s">
        <v>583</v>
      </c>
      <c r="H59" s="257">
        <f>I59</f>
        <v>0</v>
      </c>
      <c r="I59" s="258"/>
      <c r="J59" s="258"/>
      <c r="K59" s="259"/>
    </row>
    <row r="60" spans="2:13" ht="60.75" hidden="1" customHeight="1" x14ac:dyDescent="0.2">
      <c r="B60" s="295" t="s">
        <v>227</v>
      </c>
      <c r="C60" s="559">
        <v>1142</v>
      </c>
      <c r="D60" s="560" t="s">
        <v>157</v>
      </c>
      <c r="E60" s="271" t="s">
        <v>228</v>
      </c>
      <c r="F60" s="273" t="s">
        <v>450</v>
      </c>
      <c r="G60" s="48" t="s">
        <v>371</v>
      </c>
      <c r="H60" s="257">
        <f>I60+J60</f>
        <v>0</v>
      </c>
      <c r="I60" s="258"/>
      <c r="J60" s="265"/>
      <c r="K60" s="266"/>
    </row>
    <row r="61" spans="2:13" ht="103.5" hidden="1" customHeight="1" x14ac:dyDescent="0.2">
      <c r="B61" s="295" t="s">
        <v>395</v>
      </c>
      <c r="C61" s="559">
        <v>1183</v>
      </c>
      <c r="D61" s="560" t="s">
        <v>157</v>
      </c>
      <c r="E61" s="272" t="s">
        <v>396</v>
      </c>
      <c r="F61" s="48" t="s">
        <v>365</v>
      </c>
      <c r="G61" s="48" t="s">
        <v>371</v>
      </c>
      <c r="H61" s="257">
        <f>I61+J61</f>
        <v>0</v>
      </c>
      <c r="I61" s="257"/>
      <c r="J61" s="257">
        <f>K61</f>
        <v>0</v>
      </c>
      <c r="K61" s="281"/>
    </row>
    <row r="62" spans="2:13" ht="38.25" hidden="1" x14ac:dyDescent="0.2">
      <c r="B62" s="295" t="s">
        <v>202</v>
      </c>
      <c r="C62" s="559">
        <v>1151</v>
      </c>
      <c r="D62" s="560" t="s">
        <v>157</v>
      </c>
      <c r="E62" s="272" t="s">
        <v>204</v>
      </c>
      <c r="F62" s="48"/>
      <c r="G62" s="48" t="s">
        <v>347</v>
      </c>
      <c r="H62" s="257">
        <f t="shared" ref="H62:H79" si="6">I62+J62</f>
        <v>0</v>
      </c>
      <c r="I62" s="258"/>
      <c r="J62" s="258">
        <f>додаток_3!O63</f>
        <v>0</v>
      </c>
      <c r="K62" s="259">
        <f>J62</f>
        <v>0</v>
      </c>
    </row>
    <row r="63" spans="2:13" ht="38.25" hidden="1" x14ac:dyDescent="0.2">
      <c r="B63" s="295" t="s">
        <v>395</v>
      </c>
      <c r="C63" s="559">
        <v>1183</v>
      </c>
      <c r="D63" s="560" t="s">
        <v>157</v>
      </c>
      <c r="E63" s="272"/>
      <c r="F63" s="48" t="s">
        <v>352</v>
      </c>
      <c r="G63" s="48" t="s">
        <v>371</v>
      </c>
      <c r="H63" s="257">
        <f t="shared" si="6"/>
        <v>0</v>
      </c>
      <c r="I63" s="258"/>
      <c r="J63" s="258"/>
      <c r="K63" s="259"/>
    </row>
    <row r="64" spans="2:13" ht="63.75" hidden="1" x14ac:dyDescent="0.2">
      <c r="B64" s="295" t="s">
        <v>296</v>
      </c>
      <c r="C64" s="559">
        <v>1182</v>
      </c>
      <c r="D64" s="560" t="s">
        <v>157</v>
      </c>
      <c r="E64" s="272" t="s">
        <v>297</v>
      </c>
      <c r="F64" s="48"/>
      <c r="G64" s="48" t="s">
        <v>347</v>
      </c>
      <c r="H64" s="257">
        <f t="shared" si="6"/>
        <v>0</v>
      </c>
      <c r="I64" s="258"/>
      <c r="J64" s="258"/>
      <c r="K64" s="259"/>
    </row>
    <row r="65" spans="2:11" ht="96" hidden="1" customHeight="1" x14ac:dyDescent="0.2">
      <c r="B65" s="295" t="s">
        <v>298</v>
      </c>
      <c r="C65" s="559">
        <v>1241</v>
      </c>
      <c r="D65" s="560" t="s">
        <v>157</v>
      </c>
      <c r="E65" s="272" t="s">
        <v>300</v>
      </c>
      <c r="F65" s="48" t="s">
        <v>365</v>
      </c>
      <c r="G65" s="48" t="s">
        <v>371</v>
      </c>
      <c r="H65" s="257">
        <f t="shared" si="6"/>
        <v>0</v>
      </c>
      <c r="I65" s="258"/>
      <c r="J65" s="258"/>
      <c r="K65" s="259"/>
    </row>
    <row r="66" spans="2:11" ht="102" hidden="1" customHeight="1" x14ac:dyDescent="0.2">
      <c r="B66" s="295" t="s">
        <v>299</v>
      </c>
      <c r="C66" s="559">
        <v>1242</v>
      </c>
      <c r="D66" s="560" t="s">
        <v>157</v>
      </c>
      <c r="E66" s="272" t="s">
        <v>301</v>
      </c>
      <c r="F66" s="48" t="s">
        <v>365</v>
      </c>
      <c r="G66" s="48" t="s">
        <v>371</v>
      </c>
      <c r="H66" s="257">
        <f t="shared" si="6"/>
        <v>0</v>
      </c>
      <c r="I66" s="258"/>
      <c r="J66" s="258"/>
      <c r="K66" s="259"/>
    </row>
    <row r="67" spans="2:11" ht="144.75" hidden="1" customHeight="1" x14ac:dyDescent="0.2">
      <c r="B67" s="295" t="s">
        <v>390</v>
      </c>
      <c r="C67" s="559">
        <v>1261</v>
      </c>
      <c r="D67" s="560" t="s">
        <v>157</v>
      </c>
      <c r="E67" s="272" t="s">
        <v>392</v>
      </c>
      <c r="F67" s="48" t="s">
        <v>365</v>
      </c>
      <c r="G67" s="48" t="s">
        <v>371</v>
      </c>
      <c r="H67" s="257">
        <f>I67+J67</f>
        <v>0</v>
      </c>
      <c r="I67" s="258"/>
      <c r="J67" s="265">
        <f t="shared" ref="J67:J68" si="7">K67</f>
        <v>0</v>
      </c>
      <c r="K67" s="259"/>
    </row>
    <row r="68" spans="2:11" ht="126.75" hidden="1" customHeight="1" x14ac:dyDescent="0.2">
      <c r="B68" s="295" t="s">
        <v>424</v>
      </c>
      <c r="C68" s="559">
        <v>1273</v>
      </c>
      <c r="D68" s="560" t="s">
        <v>157</v>
      </c>
      <c r="E68" s="293" t="s">
        <v>427</v>
      </c>
      <c r="F68" s="48" t="s">
        <v>365</v>
      </c>
      <c r="G68" s="48" t="s">
        <v>371</v>
      </c>
      <c r="H68" s="257">
        <f>I68+J68</f>
        <v>0</v>
      </c>
      <c r="I68" s="258"/>
      <c r="J68" s="265">
        <f t="shared" si="7"/>
        <v>0</v>
      </c>
      <c r="K68" s="259"/>
    </row>
    <row r="69" spans="2:11" ht="120.75" hidden="1" customHeight="1" x14ac:dyDescent="0.2">
      <c r="B69" s="295" t="s">
        <v>425</v>
      </c>
      <c r="C69" s="559">
        <v>1274</v>
      </c>
      <c r="D69" s="560" t="s">
        <v>157</v>
      </c>
      <c r="E69" s="293" t="s">
        <v>428</v>
      </c>
      <c r="F69" s="48" t="s">
        <v>365</v>
      </c>
      <c r="G69" s="48" t="s">
        <v>371</v>
      </c>
      <c r="H69" s="257">
        <f t="shared" si="6"/>
        <v>0</v>
      </c>
      <c r="I69" s="258"/>
      <c r="J69" s="265"/>
      <c r="K69" s="259"/>
    </row>
    <row r="70" spans="2:11" ht="116.25" hidden="1" customHeight="1" x14ac:dyDescent="0.2">
      <c r="B70" s="295" t="s">
        <v>286</v>
      </c>
      <c r="C70" s="559">
        <v>1291</v>
      </c>
      <c r="D70" s="213" t="s">
        <v>157</v>
      </c>
      <c r="E70" s="239" t="s">
        <v>288</v>
      </c>
      <c r="F70" s="48" t="s">
        <v>365</v>
      </c>
      <c r="G70" s="48" t="s">
        <v>371</v>
      </c>
      <c r="H70" s="257">
        <f t="shared" si="6"/>
        <v>0</v>
      </c>
      <c r="I70" s="258"/>
      <c r="J70" s="265">
        <f>K70</f>
        <v>0</v>
      </c>
      <c r="K70" s="259"/>
    </row>
    <row r="71" spans="2:11" ht="117" hidden="1" customHeight="1" x14ac:dyDescent="0.2">
      <c r="B71" s="295" t="s">
        <v>287</v>
      </c>
      <c r="C71" s="559">
        <v>1292</v>
      </c>
      <c r="D71" s="213" t="s">
        <v>157</v>
      </c>
      <c r="E71" s="239" t="s">
        <v>289</v>
      </c>
      <c r="F71" s="48" t="s">
        <v>365</v>
      </c>
      <c r="G71" s="48" t="s">
        <v>371</v>
      </c>
      <c r="H71" s="257">
        <v>0</v>
      </c>
      <c r="I71" s="258"/>
      <c r="J71" s="265"/>
      <c r="K71" s="259"/>
    </row>
    <row r="72" spans="2:11" ht="58.5" hidden="1" customHeight="1" x14ac:dyDescent="0.2">
      <c r="B72" s="295" t="s">
        <v>448</v>
      </c>
      <c r="C72" s="559">
        <v>1702</v>
      </c>
      <c r="D72" s="560" t="s">
        <v>157</v>
      </c>
      <c r="E72" s="272" t="s">
        <v>449</v>
      </c>
      <c r="F72" s="48" t="s">
        <v>454</v>
      </c>
      <c r="G72" s="48" t="s">
        <v>371</v>
      </c>
      <c r="H72" s="257">
        <f>I72+J72</f>
        <v>0</v>
      </c>
      <c r="I72" s="258"/>
      <c r="J72" s="265"/>
      <c r="K72" s="267"/>
    </row>
    <row r="73" spans="2:11" ht="85.5" customHeight="1" x14ac:dyDescent="0.2">
      <c r="B73" s="553" t="s">
        <v>166</v>
      </c>
      <c r="C73" s="554">
        <v>2010</v>
      </c>
      <c r="D73" s="555" t="s">
        <v>164</v>
      </c>
      <c r="E73" s="186" t="s">
        <v>165</v>
      </c>
      <c r="F73" s="256" t="s">
        <v>363</v>
      </c>
      <c r="G73" s="48" t="s">
        <v>375</v>
      </c>
      <c r="H73" s="693">
        <f t="shared" si="6"/>
        <v>-5501062</v>
      </c>
      <c r="I73" s="258">
        <f>додаток_3!F84</f>
        <v>-5501062</v>
      </c>
      <c r="J73" s="258"/>
      <c r="K73" s="259"/>
    </row>
    <row r="74" spans="2:11" ht="57" customHeight="1" x14ac:dyDescent="0.2">
      <c r="B74" s="295" t="s">
        <v>166</v>
      </c>
      <c r="C74" s="559">
        <v>2010</v>
      </c>
      <c r="D74" s="560" t="s">
        <v>164</v>
      </c>
      <c r="E74" s="272" t="s">
        <v>165</v>
      </c>
      <c r="F74" s="48" t="s">
        <v>432</v>
      </c>
      <c r="G74" s="48" t="s">
        <v>371</v>
      </c>
      <c r="H74" s="693">
        <f t="shared" si="6"/>
        <v>6001062</v>
      </c>
      <c r="I74" s="258">
        <f>додаток_3!I84</f>
        <v>6001062</v>
      </c>
      <c r="J74" s="257"/>
      <c r="K74" s="259"/>
    </row>
    <row r="75" spans="2:11" ht="82.5" hidden="1" customHeight="1" x14ac:dyDescent="0.2">
      <c r="B75" s="295" t="s">
        <v>169</v>
      </c>
      <c r="C75" s="559">
        <v>2100</v>
      </c>
      <c r="D75" s="560" t="s">
        <v>167</v>
      </c>
      <c r="E75" s="272" t="s">
        <v>168</v>
      </c>
      <c r="F75" s="48" t="s">
        <v>364</v>
      </c>
      <c r="G75" s="48" t="s">
        <v>376</v>
      </c>
      <c r="H75" s="693">
        <f t="shared" si="6"/>
        <v>0</v>
      </c>
      <c r="I75" s="258">
        <f>додаток_3!E85</f>
        <v>0</v>
      </c>
      <c r="J75" s="265"/>
      <c r="K75" s="266"/>
    </row>
    <row r="76" spans="2:11" ht="85.5" customHeight="1" x14ac:dyDescent="0.2">
      <c r="B76" s="553" t="s">
        <v>172</v>
      </c>
      <c r="C76" s="554">
        <v>2111</v>
      </c>
      <c r="D76" s="555" t="s">
        <v>170</v>
      </c>
      <c r="E76" s="186" t="s">
        <v>171</v>
      </c>
      <c r="F76" s="256" t="s">
        <v>369</v>
      </c>
      <c r="G76" s="48" t="s">
        <v>377</v>
      </c>
      <c r="H76" s="693">
        <f t="shared" si="6"/>
        <v>140000</v>
      </c>
      <c r="I76" s="258">
        <f>30000+110000</f>
        <v>140000</v>
      </c>
      <c r="J76" s="258"/>
      <c r="K76" s="259"/>
    </row>
    <row r="77" spans="2:11" ht="64.5" hidden="1" customHeight="1" x14ac:dyDescent="0.2">
      <c r="B77" s="561" t="s">
        <v>172</v>
      </c>
      <c r="C77" s="562">
        <v>2111</v>
      </c>
      <c r="D77" s="563" t="s">
        <v>170</v>
      </c>
      <c r="E77" s="434" t="s">
        <v>171</v>
      </c>
      <c r="F77" s="502" t="s">
        <v>584</v>
      </c>
      <c r="G77" s="435" t="s">
        <v>585</v>
      </c>
      <c r="H77" s="694">
        <f t="shared" si="6"/>
        <v>0</v>
      </c>
      <c r="I77" s="261"/>
      <c r="J77" s="260">
        <f>K77</f>
        <v>0</v>
      </c>
      <c r="K77" s="503">
        <f>додаток_3!J86</f>
        <v>0</v>
      </c>
    </row>
    <row r="78" spans="2:11" ht="50.25" hidden="1" customHeight="1" x14ac:dyDescent="0.2">
      <c r="B78" s="482" t="s">
        <v>333</v>
      </c>
      <c r="C78" s="559">
        <v>2170</v>
      </c>
      <c r="D78" s="560" t="s">
        <v>206</v>
      </c>
      <c r="E78" s="504" t="s">
        <v>334</v>
      </c>
      <c r="F78" s="48" t="s">
        <v>365</v>
      </c>
      <c r="G78" s="48" t="s">
        <v>371</v>
      </c>
      <c r="H78" s="693"/>
      <c r="I78" s="258"/>
      <c r="J78" s="257"/>
      <c r="K78" s="259"/>
    </row>
    <row r="79" spans="2:11" ht="54.75" hidden="1" customHeight="1" x14ac:dyDescent="0.2">
      <c r="B79" s="295" t="s">
        <v>291</v>
      </c>
      <c r="C79" s="559">
        <v>3133</v>
      </c>
      <c r="D79" s="560" t="s">
        <v>173</v>
      </c>
      <c r="E79" s="149" t="s">
        <v>292</v>
      </c>
      <c r="F79" s="48" t="s">
        <v>368</v>
      </c>
      <c r="G79" s="48" t="s">
        <v>378</v>
      </c>
      <c r="H79" s="693">
        <f t="shared" si="6"/>
        <v>0</v>
      </c>
      <c r="I79" s="258"/>
      <c r="J79" s="258"/>
      <c r="K79" s="259"/>
    </row>
    <row r="80" spans="2:11" ht="81.75" customHeight="1" x14ac:dyDescent="0.2">
      <c r="B80" s="553" t="s">
        <v>635</v>
      </c>
      <c r="C80" s="554">
        <v>3193</v>
      </c>
      <c r="D80" s="555" t="s">
        <v>638</v>
      </c>
      <c r="E80" s="186" t="s">
        <v>636</v>
      </c>
      <c r="F80" s="256" t="s">
        <v>363</v>
      </c>
      <c r="G80" s="48" t="s">
        <v>375</v>
      </c>
      <c r="H80" s="693">
        <f t="shared" ref="H80" si="8">I80+J80</f>
        <v>300238</v>
      </c>
      <c r="I80" s="258">
        <v>300238</v>
      </c>
      <c r="J80" s="261"/>
      <c r="K80" s="262"/>
    </row>
    <row r="81" spans="2:13" ht="56.25" hidden="1" customHeight="1" x14ac:dyDescent="0.2">
      <c r="B81" s="561" t="s">
        <v>445</v>
      </c>
      <c r="C81" s="562">
        <v>4030</v>
      </c>
      <c r="D81" s="563" t="s">
        <v>163</v>
      </c>
      <c r="E81" s="434" t="s">
        <v>451</v>
      </c>
      <c r="F81" s="435" t="s">
        <v>432</v>
      </c>
      <c r="G81" s="435" t="s">
        <v>371</v>
      </c>
      <c r="H81" s="694">
        <f>J81</f>
        <v>0</v>
      </c>
      <c r="I81" s="261"/>
      <c r="J81" s="261">
        <f>K81</f>
        <v>0</v>
      </c>
      <c r="K81" s="262"/>
    </row>
    <row r="82" spans="2:13" ht="57.75" customHeight="1" x14ac:dyDescent="0.2">
      <c r="B82" s="553" t="s">
        <v>159</v>
      </c>
      <c r="C82" s="556" t="s">
        <v>101</v>
      </c>
      <c r="D82" s="555" t="s">
        <v>51</v>
      </c>
      <c r="E82" s="149" t="s">
        <v>102</v>
      </c>
      <c r="F82" s="273" t="s">
        <v>367</v>
      </c>
      <c r="G82" s="48" t="s">
        <v>371</v>
      </c>
      <c r="H82" s="693">
        <f t="shared" ref="H82:H83" si="9">I82+J82</f>
        <v>100000</v>
      </c>
      <c r="I82" s="258">
        <v>100000</v>
      </c>
      <c r="J82" s="258"/>
      <c r="K82" s="259"/>
    </row>
    <row r="83" spans="2:13" ht="62.25" customHeight="1" x14ac:dyDescent="0.2">
      <c r="B83" s="295" t="s">
        <v>178</v>
      </c>
      <c r="C83" s="559">
        <v>5011</v>
      </c>
      <c r="D83" s="560" t="s">
        <v>52</v>
      </c>
      <c r="E83" s="149" t="s">
        <v>174</v>
      </c>
      <c r="F83" s="273" t="s">
        <v>366</v>
      </c>
      <c r="G83" s="48" t="s">
        <v>371</v>
      </c>
      <c r="H83" s="693">
        <f t="shared" si="9"/>
        <v>60400</v>
      </c>
      <c r="I83" s="258">
        <f>додаток_3!E97</f>
        <v>60400</v>
      </c>
      <c r="J83" s="258"/>
      <c r="K83" s="259"/>
      <c r="M83" s="43"/>
    </row>
    <row r="84" spans="2:13" ht="72" customHeight="1" thickBot="1" x14ac:dyDescent="0.25">
      <c r="B84" s="564" t="s">
        <v>179</v>
      </c>
      <c r="C84" s="565">
        <v>5012</v>
      </c>
      <c r="D84" s="566" t="s">
        <v>52</v>
      </c>
      <c r="E84" s="513" t="s">
        <v>175</v>
      </c>
      <c r="F84" s="514" t="s">
        <v>366</v>
      </c>
      <c r="G84" s="282" t="s">
        <v>371</v>
      </c>
      <c r="H84" s="695">
        <f>I84</f>
        <v>39800</v>
      </c>
      <c r="I84" s="283">
        <v>39800</v>
      </c>
      <c r="J84" s="283"/>
      <c r="K84" s="515"/>
    </row>
    <row r="85" spans="2:13" ht="38.25" hidden="1" x14ac:dyDescent="0.2">
      <c r="B85" s="567" t="s">
        <v>181</v>
      </c>
      <c r="C85" s="568">
        <v>5053</v>
      </c>
      <c r="D85" s="569" t="s">
        <v>52</v>
      </c>
      <c r="E85" s="276" t="s">
        <v>177</v>
      </c>
      <c r="F85" s="506" t="s">
        <v>366</v>
      </c>
      <c r="G85" s="277" t="s">
        <v>371</v>
      </c>
      <c r="H85" s="278">
        <f>I85</f>
        <v>0</v>
      </c>
      <c r="I85" s="279">
        <f>додаток_3!F100</f>
        <v>0</v>
      </c>
      <c r="J85" s="279"/>
      <c r="K85" s="280"/>
      <c r="M85" s="43"/>
    </row>
    <row r="86" spans="2:13" ht="15" hidden="1" x14ac:dyDescent="0.2">
      <c r="B86" s="543" t="s">
        <v>182</v>
      </c>
      <c r="C86" s="544" t="s">
        <v>86</v>
      </c>
      <c r="D86" s="570" t="s">
        <v>52</v>
      </c>
      <c r="E86" s="44" t="s">
        <v>87</v>
      </c>
      <c r="F86" s="48"/>
      <c r="G86" s="49"/>
      <c r="H86" s="257"/>
      <c r="I86" s="258"/>
      <c r="J86" s="258"/>
      <c r="K86" s="259">
        <f>J86</f>
        <v>0</v>
      </c>
      <c r="M86" s="43"/>
    </row>
    <row r="87" spans="2:13" ht="39" hidden="1" thickBot="1" x14ac:dyDescent="0.25">
      <c r="B87" s="295" t="s">
        <v>160</v>
      </c>
      <c r="C87" s="559" t="s">
        <v>119</v>
      </c>
      <c r="D87" s="570" t="s">
        <v>52</v>
      </c>
      <c r="E87" s="149" t="s">
        <v>120</v>
      </c>
      <c r="F87" s="273" t="s">
        <v>366</v>
      </c>
      <c r="G87" s="48" t="s">
        <v>371</v>
      </c>
      <c r="H87" s="257">
        <f>I87</f>
        <v>0</v>
      </c>
      <c r="I87" s="258"/>
      <c r="J87" s="258"/>
      <c r="K87" s="259"/>
      <c r="M87" s="43"/>
    </row>
    <row r="88" spans="2:13" ht="49.5" hidden="1" customHeight="1" thickBot="1" x14ac:dyDescent="0.3">
      <c r="B88" s="535" t="s">
        <v>595</v>
      </c>
      <c r="C88" s="303"/>
      <c r="D88" s="304"/>
      <c r="E88" s="305" t="str">
        <f>додаток_3!D101</f>
        <v>Відділ з питань містобудування, архітектури і цивільного захисту населення Здолбунівської міської ради</v>
      </c>
      <c r="F88" s="306"/>
      <c r="G88" s="306"/>
      <c r="H88" s="263">
        <f>H89</f>
        <v>0</v>
      </c>
      <c r="I88" s="263"/>
      <c r="J88" s="263">
        <f>J89</f>
        <v>0</v>
      </c>
      <c r="K88" s="264">
        <f>K89</f>
        <v>0</v>
      </c>
    </row>
    <row r="89" spans="2:13" ht="47.25" hidden="1" customHeight="1" thickBot="1" x14ac:dyDescent="0.3">
      <c r="B89" s="553">
        <v>1617350</v>
      </c>
      <c r="C89" s="554">
        <v>7350</v>
      </c>
      <c r="D89" s="555" t="s">
        <v>82</v>
      </c>
      <c r="E89" s="524" t="s">
        <v>81</v>
      </c>
      <c r="F89" s="256" t="s">
        <v>596</v>
      </c>
      <c r="G89" s="48" t="s">
        <v>597</v>
      </c>
      <c r="H89" s="257">
        <f>J89</f>
        <v>0</v>
      </c>
      <c r="I89" s="258"/>
      <c r="J89" s="258"/>
      <c r="K89" s="259"/>
    </row>
    <row r="90" spans="2:13" ht="15.75" thickBot="1" x14ac:dyDescent="0.3">
      <c r="B90" s="571" t="s">
        <v>117</v>
      </c>
      <c r="C90" s="572" t="s">
        <v>117</v>
      </c>
      <c r="D90" s="572" t="s">
        <v>117</v>
      </c>
      <c r="E90" s="573" t="s">
        <v>118</v>
      </c>
      <c r="F90" s="574" t="s">
        <v>117</v>
      </c>
      <c r="G90" s="574" t="s">
        <v>117</v>
      </c>
      <c r="H90" s="575">
        <f>H49+H15</f>
        <v>7427584</v>
      </c>
      <c r="I90" s="575">
        <f t="shared" ref="I90" si="10">I49+I15</f>
        <v>7427584</v>
      </c>
      <c r="J90" s="575">
        <f>J88+J15</f>
        <v>0</v>
      </c>
      <c r="K90" s="575">
        <f>K88+K15</f>
        <v>0</v>
      </c>
      <c r="M90" s="43"/>
    </row>
    <row r="91" spans="2:13" ht="13.5" x14ac:dyDescent="0.25">
      <c r="E91" s="50"/>
      <c r="F91" s="51"/>
      <c r="G91" s="51"/>
      <c r="H91" s="268"/>
      <c r="I91" s="269"/>
      <c r="J91" s="269"/>
      <c r="K91" s="270"/>
    </row>
    <row r="92" spans="2:13" ht="13.5" x14ac:dyDescent="0.25">
      <c r="E92" s="50"/>
      <c r="F92" s="51"/>
      <c r="G92" s="51"/>
      <c r="H92" s="52"/>
      <c r="I92" s="52"/>
      <c r="J92" s="52"/>
      <c r="K92" s="52"/>
    </row>
    <row r="93" spans="2:13" s="58" customFormat="1" ht="18.75" x14ac:dyDescent="0.3">
      <c r="B93" s="26"/>
      <c r="C93" s="53"/>
      <c r="D93" s="53"/>
      <c r="E93" s="53"/>
      <c r="F93" s="54"/>
      <c r="G93" s="55"/>
      <c r="H93" s="56"/>
      <c r="I93" s="57"/>
    </row>
    <row r="94" spans="2:13" ht="18.75" x14ac:dyDescent="0.3">
      <c r="B94" s="26" t="s">
        <v>408</v>
      </c>
      <c r="C94" s="26"/>
      <c r="D94" s="116"/>
      <c r="F94" s="286"/>
      <c r="G94" s="286"/>
      <c r="H94" s="286" t="s">
        <v>409</v>
      </c>
      <c r="I94" s="61"/>
      <c r="J94" s="61"/>
    </row>
    <row r="95" spans="2:13" x14ac:dyDescent="0.2">
      <c r="F95" s="59"/>
      <c r="G95" s="59"/>
      <c r="H95" s="60"/>
    </row>
    <row r="96" spans="2:13" x14ac:dyDescent="0.2">
      <c r="F96" s="59"/>
      <c r="G96" s="59"/>
      <c r="H96" s="59"/>
    </row>
    <row r="102" s="58" customFormat="1" x14ac:dyDescent="0.2"/>
    <row r="103" s="58" customFormat="1" x14ac:dyDescent="0.2"/>
    <row r="104" s="58" customFormat="1" x14ac:dyDescent="0.2"/>
    <row r="105" s="58" customFormat="1" x14ac:dyDescent="0.2"/>
    <row r="106" s="58"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 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2026-05-07T07:33:13Z</cp:lastPrinted>
  <dcterms:created xsi:type="dcterms:W3CDTF">2000-06-23T10:38:01Z</dcterms:created>
  <dcterms:modified xsi:type="dcterms:W3CDTF">2026-05-18T11:36:05Z</dcterms:modified>
</cp:coreProperties>
</file>