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Мої документи\Рішення\2026 рік\24.06\"/>
    </mc:Choice>
  </mc:AlternateContent>
  <xr:revisionPtr revIDLastSave="0" documentId="13_ncr:1_{220574E4-884D-4017-8E44-5ED32890B6B6}"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2" l="1"/>
  <c r="F17" i="2"/>
  <c r="H81" i="18"/>
  <c r="E90" i="2"/>
  <c r="J25" i="4"/>
  <c r="H16" i="2" l="1"/>
  <c r="G16" i="2"/>
  <c r="F55" i="2" l="1"/>
  <c r="F56" i="2"/>
  <c r="G56" i="2"/>
  <c r="I28" i="4"/>
  <c r="I26" i="4"/>
  <c r="I70" i="4"/>
  <c r="I65" i="4"/>
  <c r="I98" i="4"/>
  <c r="I33" i="4"/>
  <c r="I31" i="4"/>
  <c r="H24" i="18" l="1"/>
  <c r="G22" i="19" l="1"/>
  <c r="F22" i="19"/>
  <c r="O102" i="2" l="1"/>
  <c r="K104" i="2"/>
  <c r="J104" i="2" s="1"/>
  <c r="F86" i="2"/>
  <c r="E99" i="2"/>
  <c r="F59" i="2"/>
  <c r="J102" i="2" l="1"/>
  <c r="P104" i="2"/>
  <c r="K102" i="2"/>
  <c r="I56" i="2" l="1"/>
  <c r="E56" i="2" l="1"/>
  <c r="I51" i="2"/>
  <c r="F51" i="2"/>
  <c r="E50" i="2"/>
  <c r="O41" i="2"/>
  <c r="F40" i="2"/>
  <c r="I33" i="2"/>
  <c r="I16" i="2" s="1"/>
  <c r="F33" i="2"/>
  <c r="F22" i="2"/>
  <c r="E54" i="2" l="1"/>
  <c r="H50" i="18" l="1"/>
  <c r="F96" i="2"/>
  <c r="I74" i="18"/>
  <c r="I73" i="18"/>
  <c r="H80" i="18"/>
  <c r="E88" i="2"/>
  <c r="P88" i="2" s="1"/>
  <c r="E84" i="2"/>
  <c r="O16" i="2" l="1"/>
  <c r="E92" i="2"/>
  <c r="P92" i="2" s="1"/>
  <c r="O74" i="2"/>
  <c r="P27" i="2" l="1"/>
  <c r="E70" i="20" l="1"/>
  <c r="E29" i="20"/>
  <c r="B28" i="20"/>
  <c r="B22" i="20"/>
  <c r="E113" i="17"/>
  <c r="F106" i="2"/>
  <c r="F105" i="2" s="1"/>
  <c r="G106" i="2"/>
  <c r="G105" i="2" s="1"/>
  <c r="H106" i="2"/>
  <c r="H105" i="2" s="1"/>
  <c r="I106" i="2"/>
  <c r="I105" i="2" s="1"/>
  <c r="L106" i="2"/>
  <c r="L105" i="2" s="1"/>
  <c r="M106" i="2"/>
  <c r="M105" i="2" s="1"/>
  <c r="N106" i="2"/>
  <c r="N105" i="2" s="1"/>
  <c r="O106" i="2"/>
  <c r="O105" i="2" s="1"/>
  <c r="E107" i="2"/>
  <c r="K107" i="2"/>
  <c r="K106" i="2" s="1"/>
  <c r="K105" i="2" s="1"/>
  <c r="E108" i="2"/>
  <c r="E109" i="2"/>
  <c r="P109" i="2" s="1"/>
  <c r="H67" i="4"/>
  <c r="H40" i="4"/>
  <c r="I89" i="4"/>
  <c r="H89" i="4"/>
  <c r="J67" i="4"/>
  <c r="I67" i="4"/>
  <c r="K67" i="4"/>
  <c r="J40" i="4"/>
  <c r="I40" i="4"/>
  <c r="J72" i="4"/>
  <c r="I72" i="4"/>
  <c r="H85" i="4"/>
  <c r="J89" i="4" l="1"/>
  <c r="E106" i="2"/>
  <c r="E105" i="2" s="1"/>
  <c r="P108" i="2"/>
  <c r="J107" i="2"/>
  <c r="H89" i="18"/>
  <c r="H88" i="18" s="1"/>
  <c r="H41" i="18"/>
  <c r="L65" i="2"/>
  <c r="E44" i="2"/>
  <c r="K88" i="18"/>
  <c r="J88" i="18"/>
  <c r="E88" i="18"/>
  <c r="H87" i="18"/>
  <c r="K86" i="18"/>
  <c r="K72" i="2"/>
  <c r="O65" i="2"/>
  <c r="K66" i="2"/>
  <c r="J66" i="2" s="1"/>
  <c r="E66" i="2"/>
  <c r="E32" i="2"/>
  <c r="E33" i="2"/>
  <c r="I31" i="18" s="1"/>
  <c r="K103" i="2"/>
  <c r="J103" i="2" s="1"/>
  <c r="P103" i="2" s="1"/>
  <c r="J106" i="2" l="1"/>
  <c r="J105" i="2" s="1"/>
  <c r="P107" i="2"/>
  <c r="P106" i="2" s="1"/>
  <c r="P105" i="2" s="1"/>
  <c r="P66" i="2"/>
  <c r="E68" i="2"/>
  <c r="D106" i="17"/>
  <c r="K100" i="4"/>
  <c r="H20" i="4" l="1"/>
  <c r="J36" i="18"/>
  <c r="H36" i="18" s="1"/>
  <c r="J30" i="4"/>
  <c r="E28" i="19" l="1"/>
  <c r="E27" i="19"/>
  <c r="E72" i="20"/>
  <c r="E61" i="20"/>
  <c r="E47" i="2" l="1"/>
  <c r="E55" i="2"/>
  <c r="E51" i="2"/>
  <c r="K38" i="2" l="1"/>
  <c r="J38" i="2" s="1"/>
  <c r="P24" i="2"/>
  <c r="K30" i="4" l="1"/>
  <c r="E47" i="20" l="1"/>
  <c r="B47" i="20"/>
  <c r="A47" i="20"/>
  <c r="I25" i="4"/>
  <c r="H25" i="4"/>
  <c r="G4" i="4"/>
  <c r="G3" i="4"/>
  <c r="G2" i="4"/>
  <c r="J104" i="4"/>
  <c r="I104" i="4"/>
  <c r="I94" i="4"/>
  <c r="H94" i="4"/>
  <c r="H100" i="4" s="1"/>
  <c r="J85" i="4"/>
  <c r="I85" i="4"/>
  <c r="J36" i="4"/>
  <c r="J39" i="4" s="1"/>
  <c r="I36" i="4"/>
  <c r="I39" i="4" s="1"/>
  <c r="H36" i="4"/>
  <c r="H39" i="4" s="1"/>
  <c r="I30" i="4"/>
  <c r="H30" i="4"/>
  <c r="N20" i="4"/>
  <c r="M20" i="4"/>
  <c r="L20" i="4"/>
  <c r="K20" i="4"/>
  <c r="K35" i="4" s="1"/>
  <c r="K105" i="4" s="1"/>
  <c r="J20" i="4"/>
  <c r="I20" i="4"/>
  <c r="J17" i="4"/>
  <c r="I17" i="4"/>
  <c r="H17" i="4"/>
  <c r="J35" i="4" l="1"/>
  <c r="I100" i="4"/>
  <c r="H35" i="4"/>
  <c r="I35" i="4"/>
  <c r="H105" i="4"/>
  <c r="J94" i="4"/>
  <c r="J100" i="4" s="1"/>
  <c r="J105" i="4" l="1"/>
  <c r="I105" i="4"/>
  <c r="D108" i="17"/>
  <c r="B19" i="20"/>
  <c r="G57" i="2"/>
  <c r="F57" i="2"/>
  <c r="E93" i="2" l="1"/>
  <c r="H37" i="18" l="1"/>
  <c r="J39" i="2"/>
  <c r="P39" i="2" l="1"/>
  <c r="O101" i="2"/>
  <c r="N102" i="2"/>
  <c r="N101" i="2" s="1"/>
  <c r="M102" i="2"/>
  <c r="M101" i="2" s="1"/>
  <c r="L102" i="2"/>
  <c r="L101" i="2" s="1"/>
  <c r="I102" i="2"/>
  <c r="H102" i="2"/>
  <c r="H101" i="2" s="1"/>
  <c r="G102" i="2"/>
  <c r="G101" i="2" s="1"/>
  <c r="F102" i="2"/>
  <c r="F101" i="2" s="1"/>
  <c r="J101" i="2"/>
  <c r="I101" i="2" l="1"/>
  <c r="K101" i="2"/>
  <c r="E102" i="2"/>
  <c r="P102" i="2" s="1"/>
  <c r="E101" i="2" l="1"/>
  <c r="P101" i="2" s="1"/>
  <c r="H60" i="18"/>
  <c r="F77" i="2" l="1"/>
  <c r="E79" i="2" l="1"/>
  <c r="E83" i="2"/>
  <c r="P83" i="2" s="1"/>
  <c r="P93" i="2"/>
  <c r="E87" i="2"/>
  <c r="P87" i="2" s="1"/>
  <c r="K89" i="2"/>
  <c r="J89" i="2" s="1"/>
  <c r="E89" i="2"/>
  <c r="P79" i="2" l="1"/>
  <c r="P89" i="2"/>
  <c r="K45" i="2"/>
  <c r="J45" i="2" s="1"/>
  <c r="B18" i="20" l="1"/>
  <c r="A18" i="20"/>
  <c r="E102" i="17"/>
  <c r="D103" i="17"/>
  <c r="E18" i="20" s="1"/>
  <c r="E98" i="20" l="1"/>
  <c r="B20" i="20"/>
  <c r="A20" i="20"/>
  <c r="E67" i="2"/>
  <c r="K47" i="2" l="1"/>
  <c r="J47" i="2" s="1"/>
  <c r="K46" i="18" s="1"/>
  <c r="J46" i="18" s="1"/>
  <c r="P38" i="2" l="1"/>
  <c r="F102" i="17"/>
  <c r="G102" i="17"/>
  <c r="D109" i="17"/>
  <c r="J70" i="18" l="1"/>
  <c r="H70" i="18" s="1"/>
  <c r="J55" i="18"/>
  <c r="H55" i="18" s="1"/>
  <c r="H26" i="18"/>
  <c r="K78" i="2" l="1"/>
  <c r="J78" i="2" s="1"/>
  <c r="E78" i="2"/>
  <c r="K90" i="2"/>
  <c r="K59" i="2"/>
  <c r="J59" i="2" s="1"/>
  <c r="K25" i="2"/>
  <c r="J25" i="2" s="1"/>
  <c r="K77" i="2" l="1"/>
  <c r="K33" i="2"/>
  <c r="J33" i="2" l="1"/>
  <c r="E64" i="17"/>
  <c r="D66" i="17"/>
  <c r="G28" i="19"/>
  <c r="G27" i="19"/>
  <c r="J81" i="18" l="1"/>
  <c r="F29" i="2" l="1"/>
  <c r="F16" i="2" s="1"/>
  <c r="P73" i="2"/>
  <c r="K76" i="2"/>
  <c r="J76" i="2" s="1"/>
  <c r="K75" i="2"/>
  <c r="J75" i="2" s="1"/>
  <c r="K74" i="2"/>
  <c r="K56" i="2"/>
  <c r="J56" i="2" s="1"/>
  <c r="B27" i="20"/>
  <c r="A27" i="20"/>
  <c r="J74" i="2" l="1"/>
  <c r="P74" i="2" s="1"/>
  <c r="P76" i="2"/>
  <c r="P75" i="2"/>
  <c r="K35" i="2"/>
  <c r="J35" i="2" s="1"/>
  <c r="E95" i="2"/>
  <c r="P95" i="2" s="1"/>
  <c r="P35" i="2" l="1"/>
  <c r="E34" i="2"/>
  <c r="F29" i="19"/>
  <c r="E29" i="19"/>
  <c r="I32" i="18" l="1"/>
  <c r="H32" i="18" s="1"/>
  <c r="E46" i="20"/>
  <c r="E88" i="20" l="1"/>
  <c r="E87" i="20" s="1"/>
  <c r="E109" i="20" s="1"/>
  <c r="K86" i="2" l="1"/>
  <c r="J86" i="2" s="1"/>
  <c r="J68" i="18"/>
  <c r="H68" i="18" s="1"/>
  <c r="J67" i="18"/>
  <c r="H67" i="18" s="1"/>
  <c r="H43" i="18"/>
  <c r="K77" i="18" l="1"/>
  <c r="J77" i="18" s="1"/>
  <c r="H77" i="18" s="1"/>
  <c r="P68" i="2"/>
  <c r="L77" i="2"/>
  <c r="J72" i="2"/>
  <c r="P72" i="2" s="1"/>
  <c r="O71" i="2"/>
  <c r="O53" i="2" s="1"/>
  <c r="N71" i="2"/>
  <c r="N53" i="2" s="1"/>
  <c r="M71" i="2"/>
  <c r="M53" i="2" s="1"/>
  <c r="L71" i="2"/>
  <c r="K71" i="2"/>
  <c r="J77" i="2"/>
  <c r="E77" i="2"/>
  <c r="L53" i="2" l="1"/>
  <c r="P78" i="2"/>
  <c r="J71" i="2"/>
  <c r="P71" i="2" l="1"/>
  <c r="E97" i="2"/>
  <c r="E98" i="2"/>
  <c r="P98" i="2" s="1"/>
  <c r="J99" i="2"/>
  <c r="E100" i="2"/>
  <c r="P100" i="2" s="1"/>
  <c r="K84" i="2"/>
  <c r="E85" i="2"/>
  <c r="P85" i="2" s="1"/>
  <c r="E86" i="2"/>
  <c r="I76" i="18" s="1"/>
  <c r="J90" i="2"/>
  <c r="E91" i="2"/>
  <c r="P91" i="2" s="1"/>
  <c r="E94" i="2"/>
  <c r="E96" i="2" l="1"/>
  <c r="P96" i="2" s="1"/>
  <c r="P94" i="2"/>
  <c r="J84" i="2"/>
  <c r="P84" i="2" s="1"/>
  <c r="P86" i="2"/>
  <c r="P90" i="2"/>
  <c r="P99" i="2"/>
  <c r="P97" i="2"/>
  <c r="H56" i="18"/>
  <c r="J81" i="2" l="1"/>
  <c r="E82" i="2"/>
  <c r="P82" i="2" s="1"/>
  <c r="E81" i="2" l="1"/>
  <c r="E64" i="2"/>
  <c r="E63" i="2"/>
  <c r="E60" i="2"/>
  <c r="E59" i="2"/>
  <c r="E58" i="2"/>
  <c r="E22" i="2"/>
  <c r="E17" i="2"/>
  <c r="G62" i="2" l="1"/>
  <c r="G53" i="2" s="1"/>
  <c r="F62" i="2"/>
  <c r="F53" i="2" s="1"/>
  <c r="E62" i="2" l="1"/>
  <c r="E53" i="2" s="1"/>
  <c r="H62" i="2"/>
  <c r="H53" i="2" s="1"/>
  <c r="H84" i="18" l="1"/>
  <c r="J21" i="18" l="1"/>
  <c r="H21" i="18" s="1"/>
  <c r="E40" i="20" l="1"/>
  <c r="G96" i="17"/>
  <c r="G95" i="17" s="1"/>
  <c r="F96" i="17"/>
  <c r="F95" i="17" s="1"/>
  <c r="D98" i="17"/>
  <c r="N16" i="2" l="1"/>
  <c r="M16" i="2"/>
  <c r="L16" i="2"/>
  <c r="K80" i="2"/>
  <c r="J60" i="2"/>
  <c r="P81" i="2"/>
  <c r="J80" i="2" l="1"/>
  <c r="E46" i="2"/>
  <c r="I45" i="18" s="1"/>
  <c r="K37" i="2"/>
  <c r="J37" i="2" s="1"/>
  <c r="E31" i="2"/>
  <c r="I29" i="18" s="1"/>
  <c r="E26" i="2"/>
  <c r="E19" i="2"/>
  <c r="H72" i="18" l="1"/>
  <c r="P80" i="2"/>
  <c r="P19" i="2"/>
  <c r="I18" i="18"/>
  <c r="E91" i="17"/>
  <c r="E90" i="17" s="1"/>
  <c r="E96" i="17"/>
  <c r="E76" i="17"/>
  <c r="D76" i="17" s="1"/>
  <c r="H18" i="18" l="1"/>
  <c r="G29" i="19"/>
  <c r="J54" i="18" l="1"/>
  <c r="E57" i="2" l="1"/>
  <c r="E42" i="2"/>
  <c r="E28" i="2"/>
  <c r="E23" i="2"/>
  <c r="F113" i="17"/>
  <c r="F101" i="17" s="1"/>
  <c r="D118" i="17"/>
  <c r="E45" i="2" l="1"/>
  <c r="F94" i="17" l="1"/>
  <c r="D94" i="17" s="1"/>
  <c r="G90" i="17"/>
  <c r="F90" i="17" l="1"/>
  <c r="H66" i="18"/>
  <c r="H65" i="18"/>
  <c r="H64" i="18"/>
  <c r="H63" i="18"/>
  <c r="D104" i="17"/>
  <c r="B26" i="20"/>
  <c r="A26" i="20"/>
  <c r="E43" i="2" l="1"/>
  <c r="P23" i="2"/>
  <c r="B21" i="20"/>
  <c r="A21" i="20"/>
  <c r="D97" i="17" l="1"/>
  <c r="D96" i="17" s="1"/>
  <c r="H51" i="18"/>
  <c r="F28" i="19"/>
  <c r="F27" i="19"/>
  <c r="E30" i="2" l="1"/>
  <c r="I28" i="18" s="1"/>
  <c r="D116" i="17"/>
  <c r="I46" i="18"/>
  <c r="B25" i="20"/>
  <c r="A25" i="20"/>
  <c r="D115" i="17"/>
  <c r="N52" i="2"/>
  <c r="M52" i="2"/>
  <c r="E40" i="2"/>
  <c r="E36" i="2"/>
  <c r="I34" i="18" s="1"/>
  <c r="H30" i="18"/>
  <c r="G113" i="17"/>
  <c r="D93" i="17"/>
  <c r="E16" i="17"/>
  <c r="D16" i="17" s="1"/>
  <c r="D21" i="17"/>
  <c r="P60"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2" i="2"/>
  <c r="P43" i="2"/>
  <c r="P45" i="2"/>
  <c r="D2" i="19"/>
  <c r="P64" i="2"/>
  <c r="L52" i="2"/>
  <c r="E37" i="17"/>
  <c r="D37" i="17" s="1"/>
  <c r="D39" i="17"/>
  <c r="H42" i="18"/>
  <c r="H44" i="18"/>
  <c r="H57" i="18"/>
  <c r="H52" i="18"/>
  <c r="H54" i="18"/>
  <c r="K41" i="2"/>
  <c r="J41" i="2" s="1"/>
  <c r="J16" i="2" s="1"/>
  <c r="E33" i="17"/>
  <c r="E62" i="17"/>
  <c r="D69" i="17"/>
  <c r="D65" i="17"/>
  <c r="D63" i="17"/>
  <c r="D50" i="17"/>
  <c r="D112" i="17"/>
  <c r="D110" i="17" s="1"/>
  <c r="E110" i="17" s="1"/>
  <c r="D120" i="17"/>
  <c r="E27" i="20" s="1"/>
  <c r="J53" i="18"/>
  <c r="J50" i="18"/>
  <c r="D38" i="17"/>
  <c r="K22" i="2"/>
  <c r="K4" i="2"/>
  <c r="D3" i="19"/>
  <c r="D4" i="19"/>
  <c r="N15" i="2"/>
  <c r="M15" i="2"/>
  <c r="L15" i="2"/>
  <c r="I15" i="2"/>
  <c r="H15" i="2"/>
  <c r="G15" i="2"/>
  <c r="P46" i="2"/>
  <c r="P57" i="2"/>
  <c r="K2" i="2"/>
  <c r="H4" i="18"/>
  <c r="H2" i="18"/>
  <c r="I38" i="18"/>
  <c r="I75" i="18"/>
  <c r="K49" i="2"/>
  <c r="J49" i="2" s="1"/>
  <c r="P49" i="2" s="1"/>
  <c r="F100" i="17"/>
  <c r="E48" i="20"/>
  <c r="E53" i="20" s="1"/>
  <c r="J62" i="18"/>
  <c r="H62" i="18" s="1"/>
  <c r="I85" i="18"/>
  <c r="H85" i="18" s="1"/>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1" i="2"/>
  <c r="P77" i="2"/>
  <c r="D21" i="19"/>
  <c r="E30" i="18"/>
  <c r="E61" i="2"/>
  <c r="I40" i="18"/>
  <c r="H40" i="18" s="1"/>
  <c r="C72" i="20"/>
  <c r="C98" i="20" s="1"/>
  <c r="I62" i="2"/>
  <c r="I53" i="2" s="1"/>
  <c r="I83" i="18"/>
  <c r="H83" i="18" s="1"/>
  <c r="E21" i="2"/>
  <c r="P21" i="2" s="1"/>
  <c r="J35" i="18"/>
  <c r="H35" i="18" s="1"/>
  <c r="E19" i="18"/>
  <c r="J48" i="2"/>
  <c r="H27" i="18"/>
  <c r="J44" i="2"/>
  <c r="P44" i="2" s="1"/>
  <c r="P26" i="2"/>
  <c r="E20" i="2"/>
  <c r="I19" i="18" s="1"/>
  <c r="H3" i="18"/>
  <c r="K3" i="2"/>
  <c r="E18" i="2"/>
  <c r="E67" i="20"/>
  <c r="E60" i="20" s="1"/>
  <c r="D17" i="17"/>
  <c r="D88" i="17"/>
  <c r="E25" i="2"/>
  <c r="D20" i="19"/>
  <c r="P28" i="2"/>
  <c r="J16" i="18"/>
  <c r="H79" i="18"/>
  <c r="D119" i="17"/>
  <c r="E26" i="20" s="1"/>
  <c r="E23" i="20" s="1"/>
  <c r="D29" i="19"/>
  <c r="D22" i="19"/>
  <c r="D91" i="17"/>
  <c r="H75" i="18" l="1"/>
  <c r="I49" i="18"/>
  <c r="H19" i="18"/>
  <c r="E17" i="20"/>
  <c r="E16" i="20" s="1"/>
  <c r="D102" i="17"/>
  <c r="D25" i="17"/>
  <c r="H29" i="18"/>
  <c r="P47" i="2"/>
  <c r="G101" i="17"/>
  <c r="G100" i="17" s="1"/>
  <c r="P36" i="2"/>
  <c r="K51" i="2"/>
  <c r="J51" i="2" s="1"/>
  <c r="P41" i="2"/>
  <c r="K39" i="18"/>
  <c r="P30" i="2"/>
  <c r="E29" i="2"/>
  <c r="E16" i="2" s="1"/>
  <c r="H22" i="18"/>
  <c r="H23" i="18"/>
  <c r="K55" i="2"/>
  <c r="H16" i="18"/>
  <c r="J47" i="18"/>
  <c r="H47" i="18" s="1"/>
  <c r="H73" i="18"/>
  <c r="P18" i="2"/>
  <c r="J22" i="2"/>
  <c r="H82" i="18"/>
  <c r="H52" i="2"/>
  <c r="H110" i="2" s="1"/>
  <c r="P54" i="2"/>
  <c r="P61" i="2"/>
  <c r="H59" i="18"/>
  <c r="G52" i="2"/>
  <c r="G110" i="2" s="1"/>
  <c r="H69" i="18"/>
  <c r="F52" i="2"/>
  <c r="D86" i="17"/>
  <c r="E89" i="17"/>
  <c r="D89" i="17" s="1"/>
  <c r="D90" i="17"/>
  <c r="I52" i="2"/>
  <c r="I110" i="2" s="1"/>
  <c r="D26" i="19"/>
  <c r="D25" i="19" s="1"/>
  <c r="D30" i="19" s="1"/>
  <c r="D54" i="17"/>
  <c r="D87" i="17"/>
  <c r="D33" i="17"/>
  <c r="I48" i="18"/>
  <c r="I15" i="18" s="1"/>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9" i="2"/>
  <c r="P25" i="2"/>
  <c r="P58" i="2"/>
  <c r="P37" i="2"/>
  <c r="H34" i="18"/>
  <c r="H28" i="18"/>
  <c r="P20" i="2"/>
  <c r="H20" i="18"/>
  <c r="H38" i="18"/>
  <c r="P32" i="2"/>
  <c r="K35" i="18"/>
  <c r="P40" i="2"/>
  <c r="H46" i="18"/>
  <c r="H53" i="18"/>
  <c r="P62" i="2"/>
  <c r="P63" i="2"/>
  <c r="K62" i="18"/>
  <c r="M110" i="2"/>
  <c r="L110" i="2"/>
  <c r="N110" i="2"/>
  <c r="H45" i="18"/>
  <c r="P48" i="2"/>
  <c r="H31" i="18"/>
  <c r="P33" i="2"/>
  <c r="P29" i="2" l="1"/>
  <c r="J65" i="2"/>
  <c r="K65" i="2"/>
  <c r="K53" i="2" s="1"/>
  <c r="P67" i="2"/>
  <c r="P65" i="2" s="1"/>
  <c r="J61" i="18"/>
  <c r="H61" i="18" s="1"/>
  <c r="O52" i="2"/>
  <c r="H58" i="18"/>
  <c r="J39" i="18"/>
  <c r="K15" i="18"/>
  <c r="K90" i="18" s="1"/>
  <c r="K50" i="2"/>
  <c r="K16" i="2" s="1"/>
  <c r="G121" i="17"/>
  <c r="E52" i="20"/>
  <c r="E51" i="20" s="1"/>
  <c r="H48" i="18"/>
  <c r="E108" i="20"/>
  <c r="E107" i="20" s="1"/>
  <c r="J55" i="2"/>
  <c r="P22" i="2"/>
  <c r="D117" i="17"/>
  <c r="E101" i="17"/>
  <c r="E100" i="17" s="1"/>
  <c r="D100" i="17" s="1"/>
  <c r="H17" i="18"/>
  <c r="P17" i="2"/>
  <c r="F99" i="17"/>
  <c r="F121" i="17" s="1"/>
  <c r="E61" i="17"/>
  <c r="D61" i="17" s="1"/>
  <c r="P51" i="2"/>
  <c r="E14" i="17"/>
  <c r="E52" i="2"/>
  <c r="J53" i="2" l="1"/>
  <c r="J50" i="2"/>
  <c r="H39" i="18"/>
  <c r="F15" i="2"/>
  <c r="F110" i="2" s="1"/>
  <c r="P55" i="2"/>
  <c r="D113" i="17"/>
  <c r="D101" i="17"/>
  <c r="E99" i="17"/>
  <c r="E121" i="17" s="1"/>
  <c r="D14" i="17"/>
  <c r="D99" i="17" s="1"/>
  <c r="D121" i="17" s="1"/>
  <c r="P50" i="2" l="1"/>
  <c r="P16" i="2" s="1"/>
  <c r="E15" i="2"/>
  <c r="E110" i="2" s="1"/>
  <c r="O15" i="2"/>
  <c r="O110" i="2" s="1"/>
  <c r="P56" i="2"/>
  <c r="K52" i="2"/>
  <c r="P53" i="2" l="1"/>
  <c r="P52" i="2" s="1"/>
  <c r="K15" i="2"/>
  <c r="K110" i="2" s="1"/>
  <c r="K49" i="18"/>
  <c r="P34" i="2" l="1"/>
  <c r="J15" i="2"/>
  <c r="J52" i="2"/>
  <c r="J49" i="18"/>
  <c r="J110" i="2" l="1"/>
  <c r="P15" i="2"/>
  <c r="J33" i="18"/>
  <c r="J15" i="18" s="1"/>
  <c r="H74" i="18"/>
  <c r="H49" i="18" s="1"/>
  <c r="H33" i="18" l="1"/>
  <c r="H15" i="18" s="1"/>
  <c r="H90" i="18" s="1"/>
  <c r="I90" i="18"/>
  <c r="J90" i="18"/>
  <c r="P110" i="2" l="1"/>
  <c r="P114" i="2" s="1"/>
</calcChain>
</file>

<file path=xl/sharedStrings.xml><?xml version="1.0" encoding="utf-8"?>
<sst xmlns="http://schemas.openxmlformats.org/spreadsheetml/2006/main" count="1181" uniqueCount="658">
  <si>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</si>
  <si>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</si>
  <si>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</si>
  <si>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</si>
  <si>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</si>
  <si>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</si>
  <si>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</si>
  <si>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</si>
  <si>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</si>
  <si>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</si>
  <si>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</si>
  <si>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</si>
  <si>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</si>
  <si>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</si>
  <si>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</si>
  <si>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</si>
  <si>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</si>
  <si>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</si>
  <si>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</si>
  <si>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</si>
  <si>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</si>
  <si>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</si>
  <si>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</si>
  <si>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</si>
  <si>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</si>
  <si>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</si>
  <si>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</si>
  <si>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</si>
  <si>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</si>
  <si>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</si>
  <si>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</si>
  <si>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</si>
  <si>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</si>
  <si>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</si>
  <si>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</si>
  <si>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</si>
  <si>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</si>
  <si>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</si>
  <si>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</si>
  <si>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</si>
  <si>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</si>
  <si>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</si>
  <si>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</si>
  <si>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</si>
  <si>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</si>
  <si>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</si>
  <si>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</si>
  <si>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</si>
  <si>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</si>
  <si>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</si>
  <si>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</si>
  <si>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</si>
  <si>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</si>
  <si>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</si>
  <si>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</si>
  <si>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</si>
  <si>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</si>
  <si>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</si>
  <si>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</si>
  <si>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</si>
  <si>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</si>
  <si>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</si>
  <si>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</si>
  <si>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</si>
  <si>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</si>
  <si>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</si>
  <si>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</si>
  <si>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</si>
  <si>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</si>
  <si>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</si>
  <si>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</si>
  <si>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</si>
  <si>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</si>
  <si>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</si>
  <si>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</si>
  <si>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</si>
  <si>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</si>
  <si>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</si>
  <si>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</si>
  <si>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</si>
  <si>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</si>
  <si>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</si>
  <si>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</si>
  <si>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</si>
  <si>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</si>
  <si>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</si>
  <si>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</si>
  <si>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</si>
  <si>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</si>
  <si>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</si>
  <si>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</si>
  <si>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</si>
  <si>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</si>
  <si>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</si>
  <si>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</si>
  <si>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</si>
  <si>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</si>
  <si>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</si>
  <si>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</si>
  <si>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</si>
  <si>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</si>
  <si>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</si>
  <si>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</si>
  <si>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</si>
  <si>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</si>
  <si>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</si>
  <si>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</si>
  <si>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</si>
  <si>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</si>
  <si>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</si>
  <si>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</si>
  <si>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</si>
  <si>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</si>
  <si>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</si>
  <si>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</si>
  <si>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</si>
  <si>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</si>
  <si>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</si>
  <si>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</si>
  <si>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</si>
  <si>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</si>
  <si>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</si>
  <si>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</si>
  <si>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</si>
  <si>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</si>
  <si>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</si>
  <si>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</si>
  <si>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</si>
  <si>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</si>
  <si>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</si>
  <si>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</si>
  <si>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</si>
  <si>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</si>
  <si>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</si>
  <si>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</si>
  <si>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</si>
  <si>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</si>
  <si>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</si>
  <si>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</si>
  <si>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</si>
  <si>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</si>
  <si>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</si>
  <si>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</si>
  <si>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</si>
  <si>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</si>
  <si>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</si>
  <si>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</si>
  <si>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</si>
  <si>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</si>
  <si>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</si>
  <si>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</si>
  <si>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</si>
  <si>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</si>
  <si>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</si>
  <si>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</si>
  <si>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</si>
  <si>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</si>
  <si>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</si>
  <si>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</si>
  <si>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</si>
  <si>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</si>
  <si>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</si>
  <si>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</si>
  <si>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</si>
  <si>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</si>
  <si>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</si>
  <si>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</si>
  <si>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</si>
  <si>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</si>
  <si>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</si>
  <si>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</si>
  <si>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</si>
  <si>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</si>
  <si>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</si>
  <si>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</si>
  <si>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</si>
  <si>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</si>
  <si>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</si>
  <si>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</si>
  <si>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</si>
  <si>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</si>
  <si>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</si>
  <si>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</si>
  <si>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</si>
  <si>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</si>
  <si>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</si>
  <si>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</si>
  <si>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</si>
  <si>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</si>
  <si>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</si>
  <si>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</si>
  <si>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</si>
  <si>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</si>
  <si>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</si>
  <si>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</si>
  <si>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</si>
  <si>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</si>
  <si>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</si>
  <si>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</si>
  <si>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</si>
  <si>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</si>
  <si>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</si>
  <si>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</si>
  <si>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</si>
  <si>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</si>
  <si>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</si>
  <si>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</si>
  <si>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</si>
  <si>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</si>
  <si>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</si>
  <si>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</si>
  <si>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</si>
  <si>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</si>
  <si>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</si>
  <si>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</si>
  <si>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</si>
  <si>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</si>
  <si>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</si>
  <si>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</si>
  <si>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</si>
  <si>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</si>
  <si>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</si>
  <si>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</si>
  <si>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</si>
  <si>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</si>
  <si>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</si>
  <si>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</si>
  <si>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</si>
  <si>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</si>
  <si>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</si>
  <si>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</si>
  <si>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</si>
  <si>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</si>
  <si>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</si>
  <si>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</si>
  <si>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</si>
  <si>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</si>
  <si>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</si>
  <si>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</si>
  <si>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</si>
  <si>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</si>
  <si>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</si>
  <si>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</si>
  <si>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</si>
  <si>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</si>
  <si>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</si>
  <si>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</si>
  <si>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</si>
  <si>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</si>
  <si>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</si>
  <si>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</si>
  <si>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</si>
  <si>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</si>
  <si>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</si>
  <si>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</si>
  <si>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</si>
  <si>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</si>
  <si>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</si>
  <si>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</si>
  <si>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</si>
  <si>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</si>
  <si>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</si>
  <si>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</si>
  <si>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</si>
  <si>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</si>
  <si>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</si>
  <si>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</si>
  <si>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</si>
  <si>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</si>
  <si>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</si>
  <si>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</si>
  <si>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</si>
  <si>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</si>
  <si>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</si>
  <si>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</si>
  <si>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</si>
  <si>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</si>
  <si>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</si>
  <si>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</si>
  <si>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</si>
  <si>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</si>
  <si>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</si>
  <si>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</si>
  <si>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</si>
  <si>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</si>
  <si>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</si>
  <si>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</si>
  <si>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</si>
  <si>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</si>
  <si>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</si>
  <si>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</si>
  <si>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</si>
  <si>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</si>
  <si>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</si>
  <si>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</si>
  <si>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</si>
  <si>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</si>
  <si>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</si>
  <si>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</si>
  <si>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</si>
  <si>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</si>
  <si>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</si>
  <si>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</si>
  <si>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</si>
  <si>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</si>
  <si>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</si>
  <si>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</si>
  <si>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</si>
  <si>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</si>
  <si>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</si>
  <si>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</si>
  <si>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</si>
  <si>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</si>
  <si>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</si>
  <si>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</si>
  <si>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</si>
  <si>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</si>
  <si>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</si>
  <si>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</si>
  <si>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</si>
  <si>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</si>
  <si>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</si>
  <si>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</si>
  <si>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</si>
  <si>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</si>
  <si>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</si>
  <si>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</si>
  <si>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</si>
  <si>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</si>
  <si>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</si>
  <si>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</si>
  <si>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</si>
  <si>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</si>
  <si>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</si>
  <si>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</si>
  <si>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</si>
  <si>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</si>
  <si>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</si>
  <si>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</si>
  <si>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</si>
  <si>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</si>
  <si>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</si>
  <si>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</si>
  <si>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</si>
  <si>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</si>
  <si>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</si>
  <si>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</si>
  <si>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</si>
  <si>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</si>
  <si>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</si>
  <si>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</si>
  <si>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</si>
  <si>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</si>
  <si>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</si>
  <si>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</si>
  <si>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</si>
  <si>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</si>
  <si>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</si>
  <si>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</si>
  <si>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</si>
  <si>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</si>
  <si>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</si>
  <si>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</si>
  <si>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</si>
  <si>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</si>
  <si>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</si>
  <si>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</si>
  <si>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</si>
  <si>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</si>
  <si>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</si>
  <si>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</si>
  <si>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</si>
  <si>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</si>
  <si>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</si>
  <si>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</si>
  <si>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</si>
  <si>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</si>
  <si>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</si>
  <si>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</si>
  <si>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</si>
  <si>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</si>
  <si>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</si>
  <si>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</si>
  <si>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</si>
  <si>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</si>
  <si>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</si>
  <si>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</si>
  <si>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</si>
  <si>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</si>
  <si>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</si>
  <si>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</si>
  <si>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</si>
  <si>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</si>
  <si>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</si>
  <si>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</si>
  <si>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</si>
  <si>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</si>
  <si>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</si>
  <si>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</si>
  <si>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</si>
  <si>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</si>
  <si>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</si>
  <si>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</si>
  <si>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</si>
  <si>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</si>
  <si>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</si>
  <si>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</si>
  <si>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</si>
  <si>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</si>
  <si>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</si>
  <si>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</si>
  <si>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</si>
  <si>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</si>
  <si>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</si>
  <si>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</si>
  <si>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</si>
  <si>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</si>
  <si>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</si>
  <si>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</si>
  <si>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</si>
  <si>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</si>
  <si>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</si>
  <si>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</si>
  <si>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</si>
  <si>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</si>
  <si>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</si>
  <si>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</si>
  <si>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</si>
  <si>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</si>
  <si>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</si>
  <si>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</si>
  <si>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</si>
  <si>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</si>
  <si>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</si>
  <si>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</si>
  <si>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</si>
  <si>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</si>
  <si>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</si>
  <si>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</si>
  <si>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</si>
  <si>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</si>
  <si>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</si>
  <si>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</si>
  <si>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</si>
  <si>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</si>
  <si>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</si>
  <si>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</si>
  <si>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</si>
  <si>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</si>
  <si>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</si>
  <si>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</si>
  <si>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</si>
  <si>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</si>
  <si>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</si>
  <si>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</si>
  <si>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</si>
  <si>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</si>
  <si>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</si>
  <si>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</si>
  <si>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</si>
  <si>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</si>
  <si>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</si>
  <si>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</si>
  <si>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</si>
  <si>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</si>
  <si>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</si>
  <si>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</si>
  <si>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</si>
  <si>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</si>
  <si>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</si>
  <si>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</si>
  <si>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</si>
  <si>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</si>
  <si>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</si>
  <si>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</si>
  <si>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</si>
  <si>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</si>
  <si>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</si>
  <si>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</si>
  <si>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</si>
  <si>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</si>
  <si>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</si>
  <si>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</si>
  <si>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</si>
  <si>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</si>
  <si>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</si>
  <si>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</si>
  <si>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</si>
  <si>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</si>
  <si>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</si>
  <si>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</si>
  <si>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</si>
  <si>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</si>
  <si>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</si>
  <si>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</si>
  <si>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</si>
  <si>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</si>
  <si>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</si>
  <si>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</si>
  <si>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</si>
  <si>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</si>
  <si>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</si>
  <si>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</si>
  <si>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</si>
  <si>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</si>
  <si>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</si>
  <si>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</si>
  <si>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</si>
  <si>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</si>
  <si>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</si>
  <si>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</si>
  <si>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</si>
  <si>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</si>
  <si>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</si>
  <si>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</si>
  <si>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</si>
  <si>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</si>
  <si>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</si>
  <si>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</si>
  <si>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</si>
  <si>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</si>
  <si>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</si>
  <si>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</si>
  <si>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</si>
  <si>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</si>
  <si>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</si>
  <si>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</si>
  <si>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</si>
  <si>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</si>
  <si>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</si>
  <si>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</si>
  <si>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</si>
  <si>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</si>
  <si>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</si>
  <si>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</si>
  <si>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</si>
  <si>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</si>
  <si>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</si>
  <si>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</si>
  <si>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</si>
  <si>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</si>
  <si>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</si>
  <si>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</si>
  <si>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</si>
  <si>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</si>
  <si>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</si>
  <si>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Підготовка та реалізація публічних інвестиційних проектів / програм публічних інвестицій за рахунок коштів місцевого бюджету в галузі освіти</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</si>
  <si>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</si>
  <si>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</si>
  <si>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</si>
  <si>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</si>
  <si>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</si>
  <si>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</si>
  <si>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</si>
  <si>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</si>
  <si>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</si>
  <si>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</si>
  <si>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</si>
  <si>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</si>
  <si>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</si>
  <si>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</si>
  <si>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</si>
  <si>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</si>
  <si>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</si>
  <si>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</si>
  <si>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</si>
  <si>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</si>
  <si>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Рішення міської ради від 20.12.24. № 2506</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</si>
  <si>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</si>
  <si>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</si>
  <si>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</si>
  <si>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</si>
  <si>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</si>
  <si>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</si>
  <si>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</si>
  <si>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</si>
  <si>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</si>
  <si>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</si>
  <si>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</si>
  <si>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</si>
  <si>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</si>
  <si>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</si>
  <si>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</si>
  <si>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</si>
  <si>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</si>
  <si>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</si>
  <si>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</si>
  <si>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</si>
  <si>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</si>
  <si>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</si>
  <si>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</si>
  <si>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</si>
  <si>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</si>
  <si>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</si>
  <si>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</si>
  <si>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</si>
  <si>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</si>
  <si>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</si>
  <si>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</si>
  <si>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</si>
  <si>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</si>
  <si>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</si>
  <si>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</si>
  <si>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</si>
  <si>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</si>
  <si>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</si>
  <si>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</si>
  <si>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</si>
  <si>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</si>
  <si>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</si>
  <si>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</si>
  <si>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</si>
  <si>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</si>
  <si>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2.2</t>
  </si>
  <si>
    <t>3.2</t>
  </si>
  <si>
    <t>5</t>
  </si>
  <si>
    <t>5.1</t>
  </si>
  <si>
    <t xml:space="preserve"> </t>
  </si>
  <si>
    <t>Інша субвенція на оплату праці з нарахуваннями соціальних працівників, та на утримання підопічних у відділенні постійного стаціонарного догляду Здолбунівського територіального центру соціального обслуговуванння (надання соціальних послуг) Здолбунівської міської ради</t>
  </si>
  <si>
    <t>Додаток № 3</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</si>
  <si>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</si>
  <si>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</si>
  <si>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Інша субвенція рівненській районні державній адміністрації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</si>
  <si>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Житомирський обласний бюджет</t>
  </si>
  <si>
    <t>3250</t>
  </si>
  <si>
    <t>КП Здолбунівводоканал</t>
  </si>
  <si>
    <t>290426-А6192730</t>
  </si>
  <si>
    <t>Інші заходи та заклади у сфері соціального захисту і соціального забезпечення</t>
  </si>
  <si>
    <t>Інші заходи та заклади  у сфері соціального захисту і соціального забезпечення</t>
  </si>
  <si>
    <t>Програма забезпечення безпеки та стійкості критичної інфраструктури на території Здолбунівської міської територіальної громади на  2025 – 2027 роки</t>
  </si>
  <si>
    <t>0613193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</si>
  <si>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</si>
  <si>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1030</t>
  </si>
  <si>
    <t>0130</t>
  </si>
  <si>
    <t xml:space="preserve">Субвенція обласному бюджету для КУ "Новоборівський дитячий будинок інтернат" Житомирської  обласної ради на надання соціальної послуги цілодобового перебування отримувача соціальних послуг </t>
  </si>
  <si>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 (оплата за електроенергію)</t>
  </si>
  <si>
    <t>0615010</t>
  </si>
  <si>
    <t>Проведення спортивної роботи в регіоні</t>
  </si>
  <si>
    <t>Інша субвенція архівному управлінню на  виконання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2021 - 2027 роки"</t>
  </si>
  <si>
    <t>Субвенція військовій частині 9937 на закупівлю дороговартісних генераторів та зарядних станцій</t>
  </si>
  <si>
    <t>Рішення міської ради від 18.02.26. № 3148</t>
  </si>
  <si>
    <t xml:space="preserve">Програма щодо приведення у готовність до укриття населення захисних споруд цивільного захисту Здолбунівської міської територіальної громади на 2026-2027 роки   </t>
  </si>
  <si>
    <t>Капітальний ремонт харчоблоку в Здолбунівському ліцеї №6 Здолбунівської міської ради за адресою: Рівненська область, м.Здолбунів вул.Шкільна, 40 (коригування)</t>
  </si>
  <si>
    <t>Нове будівництво насосної підкачувальної станції на лінії водопостачання по вул.Залізнична у м.Здолбунів Рівненського району Рівненської області</t>
  </si>
  <si>
    <t>180326-D62834BE</t>
  </si>
  <si>
    <t>Інша субвенція з місцевого бюджету обласному бюджету Рівненської області на виконання робіт по об"єкту: "Експлуатаційне утримання автомобільних доріг загального користування місцевого значення та штучних споруд на них у Рівненському районі Рівненської області (протяжністю 693,0км)"</t>
  </si>
  <si>
    <t>Субвенція на зміцнення матеріально-технічної бази Здолбунівського управління Державної казначейської служби України Рівненської області ( в т.ч. придбання персональних комп"ютерів)</t>
  </si>
  <si>
    <t>Субвенція обласному бюджету для  КЗ "Рівненський обласний центр з надання соціальних послуг" на забезпечення якісного надання соціальних послуг відповідно до потреб найвразливіших категорій населення та покращення матеріально-технічної бази закладу</t>
  </si>
  <si>
    <t>Субвенція обласному бюджету для ДНЗ "Здолбунівське ВПУЗТ" на закупівлю сучасного обладнання та інструментів для реалізації проекту ""Перукар (перукар-модельєр). Манікюрник"</t>
  </si>
  <si>
    <t>290426-68DOA4F9</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</si>
  <si>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обслуговування (надання соціальних послуг) Здолбунівської міської ради</t>
  </si>
  <si>
    <t>Інша субвенція на оплату праці соціальних робітників та соціального працівника  Здолбунівського територіального центру соціального обслуговування (надання соціальних послуг) Здолбунівської міської ради, які обслуговують жителів Здовбицької громади</t>
  </si>
  <si>
    <t>Програма забезпечення безпеки та стійкості критичної інфраструктури на території Здолбунівської міської територіальної громади на 2025-2027 роки</t>
  </si>
  <si>
    <t xml:space="preserve"> до рішення Здолбунівської міської ради</t>
  </si>
  <si>
    <t>від 24 червня 2026 року № 3358</t>
  </si>
  <si>
    <t>Субвенція військовій частині ХХХХХ на закупівлю безпілотних літальних апаратів, наземних роботизованих комплексів та комплектуючих до них</t>
  </si>
  <si>
    <t>Субвенція військовій частині ХХХХХ на закупівлю робочих станцій (ноутбуки)</t>
  </si>
  <si>
    <t>Субвенція військовій частині ХХХХХ на закупівлю комплектуючих для безпілотних літальних апаратів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</si>
</sst>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s>
  <cellStyleXfs count="2">
    <xf numFmtId="0" fontId="0" fillId="0" borderId="0"/>
    <xf numFmtId="0" fontId="32" fillId="0" borderId="0"/>
  </cellStyleXfs>
  <cellXfs count="864">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0" fontId="4" fillId="0" borderId="1" xfId="0" applyFont="1" applyBorder="1" applyAlignment="1">
      <alignment vertical="center" wrapText="1"/>
    </xf>
    <xf numFmtId="0" fontId="14" fillId="0" borderId="1" xfId="0" applyFont="1" applyBorder="1" applyAlignment="1">
      <alignment vertic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0" fontId="2" fillId="0" borderId="20" xfId="0" applyFont="1" applyBorder="1" applyAlignment="1">
      <alignment vertical="top" wrapText="1"/>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5" xfId="0" applyNumberFormat="1" applyFont="1" applyBorder="1"/>
    <xf numFmtId="4" fontId="10" fillId="0" borderId="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5" xfId="0" applyNumberFormat="1" applyFont="1" applyBorder="1"/>
    <xf numFmtId="4" fontId="29" fillId="0" borderId="6"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 fontId="10" fillId="0" borderId="38"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0" fontId="42" fillId="0" borderId="0" xfId="0" applyFont="1"/>
    <xf numFmtId="4" fontId="10" fillId="0" borderId="2"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7"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4" fontId="10" fillId="0" borderId="26"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38" fillId="0" borderId="22" xfId="0" applyFont="1" applyBorder="1" applyAlignment="1">
      <alignment horizontal="left" wrapText="1"/>
    </xf>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49" fontId="12" fillId="0" borderId="31" xfId="0" applyNumberFormat="1" applyFont="1" applyBorder="1" applyAlignment="1">
      <alignment horizontal="center" vertical="center"/>
    </xf>
    <xf numFmtId="0" fontId="37" fillId="0" borderId="2" xfId="0" applyFont="1" applyBorder="1" applyAlignment="1">
      <alignment wrapText="1"/>
    </xf>
    <xf numFmtId="49" fontId="23" fillId="0" borderId="17" xfId="0" applyNumberFormat="1" applyFont="1" applyBorder="1" applyAlignment="1">
      <alignment horizontal="center" vertical="center"/>
    </xf>
    <xf numFmtId="49" fontId="23" fillId="0" borderId="1" xfId="0" applyNumberFormat="1" applyFont="1" applyBorder="1" applyAlignment="1">
      <alignment horizontal="center" vertical="center"/>
    </xf>
    <xf numFmtId="0" fontId="38" fillId="0" borderId="2" xfId="0" applyFont="1" applyBorder="1" applyAlignment="1">
      <alignment horizontal="left" wrapText="1"/>
    </xf>
    <xf numFmtId="0" fontId="40" fillId="0" borderId="66" xfId="0" applyFont="1" applyBorder="1" applyAlignment="1">
      <alignment vertical="top" wrapText="1"/>
    </xf>
    <xf numFmtId="0" fontId="4" fillId="0" borderId="19" xfId="0" applyFont="1" applyBorder="1" applyAlignment="1">
      <alignment horizontal="left" vertical="center" wrapText="1"/>
    </xf>
    <xf numFmtId="49" fontId="12" fillId="0" borderId="17" xfId="0" applyNumberFormat="1" applyFont="1" applyBorder="1" applyAlignment="1">
      <alignment horizontal="center" vertical="center"/>
    </xf>
    <xf numFmtId="0" fontId="12" fillId="0" borderId="1" xfId="0" applyFont="1" applyBorder="1" applyAlignment="1">
      <alignment horizontal="center" vertical="center"/>
    </xf>
    <xf numFmtId="49" fontId="24" fillId="0" borderId="7"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24"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12" fillId="0" borderId="72" xfId="0" applyNumberFormat="1" applyFont="1" applyBorder="1" applyAlignment="1">
      <alignment horizontal="center" vertical="center" wrapText="1"/>
    </xf>
    <xf numFmtId="0" fontId="12" fillId="2" borderId="20" xfId="0" applyFont="1" applyFill="1" applyBorder="1" applyAlignment="1">
      <alignment horizontal="center" vertical="center" wrapText="1"/>
    </xf>
    <xf numFmtId="49" fontId="24" fillId="2" borderId="20" xfId="0" applyNumberFormat="1" applyFont="1" applyFill="1" applyBorder="1" applyAlignment="1">
      <alignment horizontal="center" vertical="center" wrapText="1"/>
    </xf>
    <xf numFmtId="49" fontId="12" fillId="0" borderId="70" xfId="0" applyNumberFormat="1" applyFont="1" applyBorder="1" applyAlignment="1">
      <alignment horizontal="center" vertical="center"/>
    </xf>
    <xf numFmtId="0" fontId="12" fillId="0" borderId="11" xfId="0" applyFont="1" applyBorder="1" applyAlignment="1">
      <alignment horizontal="center" vertical="center"/>
    </xf>
    <xf numFmtId="49" fontId="24" fillId="0" borderId="64" xfId="0" applyNumberFormat="1" applyFont="1" applyBorder="1" applyAlignment="1">
      <alignment horizontal="center" vertical="center"/>
    </xf>
    <xf numFmtId="49" fontId="12" fillId="0" borderId="42"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xf>
    <xf numFmtId="0" fontId="23" fillId="6" borderId="13" xfId="0" applyFont="1" applyFill="1" applyBorder="1" applyAlignment="1">
      <alignment horizontal="center"/>
    </xf>
    <xf numFmtId="0" fontId="23" fillId="6" borderId="14" xfId="0" applyFont="1" applyFill="1" applyBorder="1" applyAlignment="1">
      <alignment horizontal="center"/>
    </xf>
    <xf numFmtId="0" fontId="5" fillId="6" borderId="14" xfId="0" applyFont="1" applyFill="1" applyBorder="1" applyAlignment="1">
      <alignment horizontal="center" wrapText="1"/>
    </xf>
    <xf numFmtId="0" fontId="4" fillId="6" borderId="14" xfId="0" applyFont="1" applyFill="1" applyBorder="1" applyAlignment="1">
      <alignment horizontal="center" wrapText="1"/>
    </xf>
    <xf numFmtId="4" fontId="12" fillId="6" borderId="14" xfId="0" applyNumberFormat="1" applyFont="1" applyFill="1" applyBorder="1" applyAlignment="1">
      <alignment horizontal="center" vertical="center"/>
    </xf>
    <xf numFmtId="49" fontId="1" fillId="7" borderId="55" xfId="0" applyNumberFormat="1" applyFont="1" applyFill="1" applyBorder="1" applyAlignment="1">
      <alignment horizontal="center" vertical="center" wrapText="1"/>
    </xf>
    <xf numFmtId="0" fontId="1" fillId="7" borderId="14" xfId="0" applyFont="1" applyFill="1" applyBorder="1" applyAlignment="1">
      <alignment horizontal="center" vertical="top" wrapText="1"/>
    </xf>
    <xf numFmtId="49" fontId="1" fillId="7" borderId="14" xfId="0" applyNumberFormat="1" applyFont="1" applyFill="1" applyBorder="1" applyAlignment="1">
      <alignment horizontal="center" vertical="top" wrapText="1"/>
    </xf>
    <xf numFmtId="0" fontId="1" fillId="7" borderId="41" xfId="0" applyFont="1" applyFill="1" applyBorder="1" applyAlignment="1">
      <alignment horizontal="left" vertical="center" wrapText="1"/>
    </xf>
    <xf numFmtId="0" fontId="29" fillId="7" borderId="14" xfId="0" applyFont="1" applyFill="1" applyBorder="1" applyAlignment="1">
      <alignment vertical="center" wrapText="1"/>
    </xf>
    <xf numFmtId="4" fontId="1" fillId="7" borderId="14" xfId="0" applyNumberFormat="1" applyFont="1" applyFill="1" applyBorder="1" applyAlignment="1">
      <alignment horizontal="center" vertical="center"/>
    </xf>
    <xf numFmtId="4" fontId="1" fillId="7" borderId="15" xfId="0" applyNumberFormat="1" applyFont="1" applyFill="1" applyBorder="1" applyAlignment="1">
      <alignment horizontal="center" vertical="center"/>
    </xf>
    <xf numFmtId="49" fontId="1" fillId="7" borderId="13" xfId="0" applyNumberFormat="1" applyFont="1" applyFill="1" applyBorder="1" applyAlignment="1">
      <alignment horizontal="center"/>
    </xf>
    <xf numFmtId="49" fontId="10" fillId="7" borderId="14" xfId="0" applyNumberFormat="1" applyFont="1" applyFill="1" applyBorder="1" applyAlignment="1">
      <alignment horizontal="center"/>
    </xf>
    <xf numFmtId="0" fontId="1" fillId="7" borderId="14" xfId="0" applyFont="1" applyFill="1" applyBorder="1" applyAlignment="1">
      <alignment horizontal="center"/>
    </xf>
    <xf numFmtId="0" fontId="1" fillId="7" borderId="14" xfId="0" applyFont="1" applyFill="1" applyBorder="1" applyAlignment="1">
      <alignment horizontal="left" wrapText="1"/>
    </xf>
    <xf numFmtId="0" fontId="29" fillId="7" borderId="14" xfId="0" applyFont="1" applyFill="1" applyBorder="1"/>
    <xf numFmtId="4" fontId="1" fillId="7" borderId="14" xfId="0" applyNumberFormat="1" applyFont="1" applyFill="1" applyBorder="1" applyAlignment="1">
      <alignment horizontal="center"/>
    </xf>
    <xf numFmtId="4" fontId="1" fillId="7" borderId="15" xfId="0" applyNumberFormat="1" applyFont="1" applyFill="1" applyBorder="1" applyAlignment="1">
      <alignment horizontal="center"/>
    </xf>
    <xf numFmtId="49" fontId="1" fillId="7" borderId="61" xfId="0" applyNumberFormat="1" applyFont="1" applyFill="1" applyBorder="1" applyAlignment="1">
      <alignment horizontal="center" vertical="center"/>
    </xf>
    <xf numFmtId="0" fontId="10" fillId="7" borderId="53" xfId="0" applyFont="1" applyFill="1" applyBorder="1" applyAlignment="1">
      <alignment horizontal="center" vertical="center"/>
    </xf>
    <xf numFmtId="0" fontId="10" fillId="7" borderId="62" xfId="0" applyFont="1" applyFill="1" applyBorder="1" applyAlignment="1">
      <alignment horizontal="center" vertical="center"/>
    </xf>
    <xf numFmtId="0" fontId="1" fillId="7" borderId="66" xfId="0" applyFont="1" applyFill="1" applyBorder="1" applyAlignment="1">
      <alignment horizontal="left"/>
    </xf>
    <xf numFmtId="4" fontId="1" fillId="7" borderId="53" xfId="0" applyNumberFormat="1" applyFont="1" applyFill="1" applyBorder="1" applyAlignment="1">
      <alignment horizontal="right"/>
    </xf>
    <xf numFmtId="4" fontId="1" fillId="7" borderId="52" xfId="0" applyNumberFormat="1" applyFont="1" applyFill="1" applyBorder="1" applyAlignment="1">
      <alignment horizontal="right"/>
    </xf>
    <xf numFmtId="4" fontId="1" fillId="7" borderId="66" xfId="0" applyNumberFormat="1" applyFont="1" applyFill="1" applyBorder="1" applyAlignment="1">
      <alignment horizontal="right"/>
    </xf>
    <xf numFmtId="4" fontId="1" fillId="7" borderId="67" xfId="0" applyNumberFormat="1" applyFont="1" applyFill="1" applyBorder="1" applyAlignment="1">
      <alignment horizontal="right"/>
    </xf>
    <xf numFmtId="4" fontId="1" fillId="7" borderId="68" xfId="0" applyNumberFormat="1" applyFont="1" applyFill="1" applyBorder="1" applyAlignment="1">
      <alignment horizontal="right"/>
    </xf>
    <xf numFmtId="49" fontId="1" fillId="7" borderId="36" xfId="0" applyNumberFormat="1" applyFont="1" applyFill="1" applyBorder="1" applyAlignment="1">
      <alignment horizontal="center" vertical="center"/>
    </xf>
    <xf numFmtId="0" fontId="10" fillId="7" borderId="13" xfId="0" applyFont="1" applyFill="1" applyBorder="1" applyAlignment="1">
      <alignment horizontal="center" vertical="center"/>
    </xf>
    <xf numFmtId="0" fontId="10" fillId="7" borderId="25" xfId="0" applyFont="1" applyFill="1" applyBorder="1" applyAlignment="1">
      <alignment horizontal="center" vertical="center"/>
    </xf>
    <xf numFmtId="0" fontId="1" fillId="7" borderId="41" xfId="0" applyFont="1" applyFill="1" applyBorder="1" applyAlignment="1">
      <alignment horizontal="left"/>
    </xf>
    <xf numFmtId="4" fontId="1" fillId="7" borderId="55" xfId="0" applyNumberFormat="1" applyFont="1" applyFill="1" applyBorder="1" applyAlignment="1">
      <alignment horizontal="right"/>
    </xf>
    <xf numFmtId="4" fontId="1" fillId="7" borderId="14" xfId="0" applyNumberFormat="1" applyFont="1" applyFill="1" applyBorder="1" applyAlignment="1">
      <alignment horizontal="right"/>
    </xf>
    <xf numFmtId="4" fontId="1" fillId="7" borderId="15" xfId="0" applyNumberFormat="1" applyFont="1" applyFill="1" applyBorder="1" applyAlignment="1">
      <alignment horizontal="right"/>
    </xf>
    <xf numFmtId="4" fontId="1" fillId="7" borderId="13" xfId="0" applyNumberFormat="1" applyFont="1" applyFill="1" applyBorder="1" applyAlignment="1">
      <alignment horizontal="right"/>
    </xf>
    <xf numFmtId="4" fontId="1" fillId="7" borderId="45" xfId="0" applyNumberFormat="1" applyFont="1" applyFill="1" applyBorder="1" applyAlignment="1">
      <alignment horizontal="right"/>
    </xf>
    <xf numFmtId="0" fontId="1" fillId="7" borderId="13" xfId="0" applyFont="1" applyFill="1" applyBorder="1" applyAlignment="1">
      <alignment horizontal="center" vertical="center" wrapText="1"/>
    </xf>
    <xf numFmtId="49" fontId="1" fillId="7" borderId="14" xfId="0" applyNumberFormat="1" applyFont="1" applyFill="1" applyBorder="1" applyAlignment="1">
      <alignment horizontal="center" vertical="center" wrapText="1"/>
    </xf>
    <xf numFmtId="0" fontId="41" fillId="7" borderId="15" xfId="0" applyFont="1" applyFill="1" applyBorder="1" applyAlignment="1">
      <alignment vertical="top" wrapText="1"/>
    </xf>
    <xf numFmtId="4" fontId="1" fillId="7" borderId="13" xfId="0" applyNumberFormat="1" applyFont="1" applyFill="1" applyBorder="1"/>
    <xf numFmtId="4" fontId="1" fillId="7" borderId="25" xfId="0" applyNumberFormat="1" applyFont="1" applyFill="1" applyBorder="1"/>
    <xf numFmtId="4" fontId="1" fillId="7" borderId="45" xfId="0" applyNumberFormat="1" applyFont="1" applyFill="1" applyBorder="1"/>
    <xf numFmtId="4" fontId="1" fillId="7" borderId="36" xfId="0" applyNumberFormat="1" applyFont="1" applyFill="1" applyBorder="1"/>
    <xf numFmtId="0" fontId="41" fillId="7" borderId="41" xfId="0" applyFont="1" applyFill="1" applyBorder="1" applyAlignment="1">
      <alignment vertical="top" wrapText="1"/>
    </xf>
    <xf numFmtId="4" fontId="1" fillId="7" borderId="14" xfId="0" applyNumberFormat="1" applyFont="1" applyFill="1" applyBorder="1"/>
    <xf numFmtId="4" fontId="1" fillId="7" borderId="15" xfId="0" applyNumberFormat="1" applyFont="1" applyFill="1" applyBorder="1"/>
    <xf numFmtId="0" fontId="10" fillId="8" borderId="36" xfId="0" applyFont="1" applyFill="1" applyBorder="1"/>
    <xf numFmtId="0" fontId="1" fillId="8" borderId="25" xfId="0" applyFont="1" applyFill="1" applyBorder="1" applyAlignment="1">
      <alignment horizontal="center"/>
    </xf>
    <xf numFmtId="49" fontId="1" fillId="8" borderId="25" xfId="0" applyNumberFormat="1" applyFont="1" applyFill="1" applyBorder="1" applyAlignment="1">
      <alignment horizontal="center"/>
    </xf>
    <xf numFmtId="0" fontId="41" fillId="8" borderId="41" xfId="0" applyFont="1" applyFill="1" applyBorder="1"/>
    <xf numFmtId="4" fontId="1" fillId="8" borderId="13" xfId="0" applyNumberFormat="1" applyFont="1" applyFill="1" applyBorder="1"/>
    <xf numFmtId="4" fontId="1" fillId="8" borderId="25" xfId="0" applyNumberFormat="1" applyFont="1" applyFill="1" applyBorder="1"/>
    <xf numFmtId="4" fontId="1" fillId="8" borderId="14" xfId="0" applyNumberFormat="1" applyFont="1" applyFill="1" applyBorder="1"/>
    <xf numFmtId="4" fontId="1" fillId="8" borderId="45" xfId="0" applyNumberFormat="1" applyFont="1" applyFill="1" applyBorder="1"/>
    <xf numFmtId="4" fontId="1" fillId="8" borderId="51" xfId="0" applyNumberFormat="1" applyFont="1" applyFill="1" applyBorder="1"/>
    <xf numFmtId="4" fontId="1" fillId="8" borderId="36" xfId="0" applyNumberFormat="1" applyFont="1" applyFill="1" applyBorder="1"/>
    <xf numFmtId="4" fontId="10" fillId="8" borderId="32" xfId="0" applyNumberFormat="1" applyFont="1" applyFill="1" applyBorder="1"/>
    <xf numFmtId="4" fontId="10" fillId="8" borderId="3" xfId="0" applyNumberFormat="1" applyFont="1" applyFill="1" applyBorder="1"/>
    <xf numFmtId="4" fontId="37" fillId="8" borderId="3" xfId="0" applyNumberFormat="1" applyFont="1" applyFill="1" applyBorder="1" applyAlignment="1">
      <alignment horizontal="right" wrapText="1"/>
    </xf>
    <xf numFmtId="4" fontId="10" fillId="8" borderId="3" xfId="0" applyNumberFormat="1" applyFont="1" applyFill="1" applyBorder="1" applyAlignment="1">
      <alignment vertical="center"/>
    </xf>
    <xf numFmtId="4" fontId="1" fillId="8" borderId="3" xfId="0" applyNumberFormat="1" applyFont="1" applyFill="1" applyBorder="1"/>
    <xf numFmtId="4" fontId="29" fillId="8" borderId="3" xfId="0" applyNumberFormat="1" applyFont="1" applyFill="1" applyBorder="1"/>
    <xf numFmtId="4" fontId="10" fillId="8" borderId="3" xfId="0" applyNumberFormat="1" applyFont="1" applyFill="1" applyBorder="1" applyAlignment="1">
      <alignment horizontal="right"/>
    </xf>
    <xf numFmtId="4" fontId="29" fillId="8" borderId="32" xfId="0" applyNumberFormat="1" applyFont="1" applyFill="1" applyBorder="1"/>
    <xf numFmtId="4" fontId="10" fillId="8" borderId="27" xfId="0" applyNumberFormat="1" applyFont="1" applyFill="1" applyBorder="1"/>
    <xf numFmtId="4" fontId="10" fillId="8" borderId="3" xfId="0" applyNumberFormat="1" applyFont="1" applyFill="1" applyBorder="1" applyAlignment="1">
      <alignment horizontal="center" vertical="center"/>
    </xf>
    <xf numFmtId="4" fontId="1" fillId="8" borderId="32" xfId="0" applyNumberFormat="1" applyFont="1" applyFill="1" applyBorder="1"/>
    <xf numFmtId="4" fontId="10" fillId="8" borderId="17" xfId="0" applyNumberFormat="1" applyFont="1" applyFill="1" applyBorder="1"/>
    <xf numFmtId="4" fontId="1" fillId="8" borderId="17" xfId="0" applyNumberFormat="1" applyFont="1" applyFill="1" applyBorder="1"/>
    <xf numFmtId="4" fontId="42" fillId="8" borderId="3" xfId="0" applyNumberFormat="1" applyFont="1" applyFill="1" applyBorder="1"/>
    <xf numFmtId="4" fontId="1" fillId="7" borderId="38" xfId="0" applyNumberFormat="1" applyFont="1" applyFill="1" applyBorder="1"/>
    <xf numFmtId="4" fontId="1" fillId="7" borderId="26" xfId="0" applyNumberFormat="1" applyFont="1" applyFill="1" applyBorder="1"/>
    <xf numFmtId="4" fontId="1" fillId="7" borderId="26" xfId="0" applyNumberFormat="1" applyFont="1" applyFill="1" applyBorder="1" applyAlignment="1">
      <alignment vertical="center"/>
    </xf>
    <xf numFmtId="4" fontId="29" fillId="7" borderId="26" xfId="0" applyNumberFormat="1" applyFont="1" applyFill="1" applyBorder="1"/>
    <xf numFmtId="4" fontId="1" fillId="7" borderId="31" xfId="0" applyNumberFormat="1" applyFont="1" applyFill="1" applyBorder="1"/>
    <xf numFmtId="4" fontId="1" fillId="7" borderId="48" xfId="0" applyNumberFormat="1" applyFont="1" applyFill="1" applyBorder="1"/>
    <xf numFmtId="4" fontId="1" fillId="7" borderId="30" xfId="0" applyNumberFormat="1" applyFont="1" applyFill="1" applyBorder="1"/>
    <xf numFmtId="4" fontId="42" fillId="7" borderId="31" xfId="0" applyNumberFormat="1" applyFont="1" applyFill="1" applyBorder="1"/>
    <xf numFmtId="4" fontId="10" fillId="7" borderId="31" xfId="0" applyNumberFormat="1" applyFont="1" applyFill="1" applyBorder="1"/>
    <xf numFmtId="4" fontId="1" fillId="7" borderId="10" xfId="0" applyNumberFormat="1" applyFont="1" applyFill="1" applyBorder="1" applyAlignment="1">
      <alignment horizontal="right"/>
    </xf>
    <xf numFmtId="4" fontId="6" fillId="7" borderId="1" xfId="0" applyNumberFormat="1" applyFont="1" applyFill="1" applyBorder="1" applyAlignment="1">
      <alignment horizontal="right"/>
    </xf>
    <xf numFmtId="4" fontId="5" fillId="7" borderId="1" xfId="0" applyNumberFormat="1" applyFont="1" applyFill="1" applyBorder="1" applyAlignment="1">
      <alignment horizontal="right"/>
    </xf>
    <xf numFmtId="4" fontId="2" fillId="7" borderId="1" xfId="0" applyNumberFormat="1" applyFont="1" applyFill="1" applyBorder="1" applyAlignment="1">
      <alignment horizontal="right"/>
    </xf>
    <xf numFmtId="4" fontId="6" fillId="7" borderId="1" xfId="0" applyNumberFormat="1" applyFont="1" applyFill="1" applyBorder="1" applyAlignment="1">
      <alignment horizontal="right" vertical="center"/>
    </xf>
    <xf numFmtId="4" fontId="27"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xf>
    <xf numFmtId="4" fontId="1" fillId="7" borderId="1" xfId="0" applyNumberFormat="1" applyFont="1" applyFill="1" applyBorder="1" applyAlignment="1">
      <alignment horizontal="right"/>
    </xf>
    <xf numFmtId="4" fontId="6" fillId="7" borderId="5" xfId="0" applyNumberFormat="1" applyFont="1" applyFill="1" applyBorder="1" applyAlignment="1">
      <alignment horizontal="right"/>
    </xf>
    <xf numFmtId="4" fontId="5" fillId="7" borderId="5"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1" xfId="0" applyNumberFormat="1" applyFont="1" applyFill="1" applyBorder="1" applyAlignment="1">
      <alignment horizontal="right" vertical="center"/>
    </xf>
    <xf numFmtId="4" fontId="1" fillId="7" borderId="5" xfId="0" applyNumberFormat="1" applyFont="1" applyFill="1" applyBorder="1" applyAlignment="1">
      <alignment horizontal="right"/>
    </xf>
    <xf numFmtId="4" fontId="2" fillId="7" borderId="7" xfId="0" applyNumberFormat="1" applyFont="1" applyFill="1" applyBorder="1" applyAlignment="1">
      <alignment horizontal="right"/>
    </xf>
    <xf numFmtId="4" fontId="6" fillId="7" borderId="20" xfId="0" applyNumberFormat="1" applyFont="1" applyFill="1" applyBorder="1" applyAlignment="1">
      <alignment horizontal="right"/>
    </xf>
    <xf numFmtId="3" fontId="2" fillId="7" borderId="1" xfId="0" applyNumberFormat="1" applyFont="1" applyFill="1" applyBorder="1" applyAlignment="1">
      <alignment horizontal="right" vertical="center"/>
    </xf>
    <xf numFmtId="4" fontId="2" fillId="7" borderId="20" xfId="0" applyNumberFormat="1" applyFont="1" applyFill="1" applyBorder="1" applyAlignment="1">
      <alignment horizontal="right" vertical="center"/>
    </xf>
    <xf numFmtId="4" fontId="2" fillId="7" borderId="50" xfId="0" applyNumberFormat="1" applyFont="1" applyFill="1" applyBorder="1" applyAlignment="1">
      <alignment horizontal="right" vertical="center"/>
    </xf>
    <xf numFmtId="4" fontId="19" fillId="7" borderId="14" xfId="0" applyNumberFormat="1" applyFont="1" applyFill="1" applyBorder="1" applyAlignment="1">
      <alignment horizontal="right"/>
    </xf>
    <xf numFmtId="0" fontId="25" fillId="7" borderId="13" xfId="0" applyFont="1" applyFill="1" applyBorder="1" applyAlignment="1">
      <alignment horizontal="center" wrapText="1"/>
    </xf>
    <xf numFmtId="0" fontId="19" fillId="7" borderId="14" xfId="0" applyFont="1" applyFill="1" applyBorder="1" applyAlignment="1">
      <alignment wrapText="1"/>
    </xf>
    <xf numFmtId="4" fontId="19" fillId="7" borderId="25" xfId="0" applyNumberFormat="1" applyFont="1" applyFill="1" applyBorder="1" applyAlignment="1">
      <alignment horizontal="right"/>
    </xf>
    <xf numFmtId="4" fontId="19" fillId="7" borderId="45" xfId="0" applyNumberFormat="1" applyFont="1" applyFill="1" applyBorder="1" applyAlignment="1">
      <alignment horizontal="right"/>
    </xf>
    <xf numFmtId="4" fontId="12" fillId="7" borderId="29" xfId="0" applyNumberFormat="1" applyFont="1" applyFill="1" applyBorder="1"/>
    <xf numFmtId="4" fontId="12" fillId="7" borderId="30" xfId="0" applyNumberFormat="1" applyFont="1" applyFill="1" applyBorder="1"/>
    <xf numFmtId="4" fontId="23" fillId="7" borderId="31" xfId="0" applyNumberFormat="1" applyFont="1" applyFill="1" applyBorder="1"/>
    <xf numFmtId="4" fontId="23" fillId="7" borderId="30" xfId="0" applyNumberFormat="1" applyFont="1" applyFill="1" applyBorder="1"/>
    <xf numFmtId="4" fontId="23" fillId="7" borderId="33" xfId="0" applyNumberFormat="1" applyFont="1" applyFill="1" applyBorder="1"/>
    <xf numFmtId="4" fontId="23" fillId="7" borderId="34" xfId="0" applyNumberFormat="1" applyFont="1" applyFill="1" applyBorder="1"/>
    <xf numFmtId="4" fontId="1" fillId="7" borderId="38" xfId="0" applyNumberFormat="1" applyFont="1" applyFill="1" applyBorder="1" applyAlignment="1">
      <alignment horizontal="right" vertical="center"/>
    </xf>
    <xf numFmtId="0" fontId="1" fillId="7" borderId="3" xfId="0" applyFont="1" applyFill="1" applyBorder="1" applyAlignment="1">
      <alignment horizontal="center" vertical="center"/>
    </xf>
    <xf numFmtId="0" fontId="1" fillId="7" borderId="32" xfId="0" applyFont="1" applyFill="1" applyBorder="1" applyAlignment="1">
      <alignment horizontal="center"/>
    </xf>
    <xf numFmtId="4" fontId="1" fillId="7" borderId="6" xfId="0" applyNumberFormat="1" applyFont="1" applyFill="1" applyBorder="1"/>
    <xf numFmtId="0" fontId="1" fillId="7" borderId="3" xfId="0" applyFont="1" applyFill="1" applyBorder="1" applyAlignment="1">
      <alignment horizontal="center"/>
    </xf>
    <xf numFmtId="4" fontId="1" fillId="7" borderId="4" xfId="0" applyNumberFormat="1" applyFont="1" applyFill="1" applyBorder="1"/>
    <xf numFmtId="49" fontId="1" fillId="7" borderId="3"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wrapText="1"/>
    </xf>
    <xf numFmtId="0" fontId="1" fillId="7" borderId="1" xfId="0" applyFont="1" applyFill="1" applyBorder="1" applyAlignment="1">
      <alignment horizontal="center" vertical="center" wrapText="1"/>
    </xf>
    <xf numFmtId="4" fontId="1" fillId="7" borderId="4" xfId="0" applyNumberFormat="1" applyFont="1" applyFill="1" applyBorder="1" applyAlignment="1">
      <alignment vertical="center"/>
    </xf>
    <xf numFmtId="4" fontId="5" fillId="9" borderId="1" xfId="0" applyNumberFormat="1" applyFont="1" applyFill="1" applyBorder="1" applyAlignment="1">
      <alignment horizontal="center" vertical="center"/>
    </xf>
    <xf numFmtId="4" fontId="5" fillId="9" borderId="20" xfId="0" applyNumberFormat="1" applyFont="1" applyFill="1" applyBorder="1" applyAlignment="1">
      <alignment horizontal="center" vertical="center"/>
    </xf>
    <xf numFmtId="4" fontId="5" fillId="9" borderId="11" xfId="0" applyNumberFormat="1" applyFont="1" applyFill="1" applyBorder="1" applyAlignment="1">
      <alignment horizontal="center" vertical="center"/>
    </xf>
    <xf numFmtId="49" fontId="10" fillId="0" borderId="17" xfId="0" applyNumberFormat="1" applyFont="1" applyBorder="1" applyAlignment="1">
      <alignment horizontal="center" vertical="center"/>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49" fontId="12" fillId="0" borderId="58" xfId="0" applyNumberFormat="1" applyFont="1" applyBorder="1" applyAlignment="1">
      <alignment horizontal="center" vertical="center"/>
    </xf>
    <xf numFmtId="0" fontId="12" fillId="0" borderId="10" xfId="0" applyFont="1" applyBorder="1" applyAlignment="1">
      <alignment horizontal="center" vertical="center"/>
    </xf>
    <xf numFmtId="49" fontId="24" fillId="0" borderId="46" xfId="0" applyNumberFormat="1" applyFont="1" applyBorder="1" applyAlignment="1">
      <alignment horizontal="center" vertical="center"/>
    </xf>
    <xf numFmtId="0" fontId="12" fillId="0" borderId="23" xfId="0" applyFont="1" applyBorder="1" applyAlignment="1">
      <alignment horizontal="center" vertical="center" wrapText="1"/>
    </xf>
    <xf numFmtId="0" fontId="46" fillId="0" borderId="1" xfId="0" applyFont="1" applyBorder="1" applyAlignment="1">
      <alignment horizontal="center" vertical="center" wrapText="1"/>
    </xf>
    <xf numFmtId="4" fontId="10" fillId="0" borderId="44" xfId="0" applyNumberFormat="1" applyFont="1" applyBorder="1"/>
    <xf numFmtId="4" fontId="10" fillId="0" borderId="77" xfId="0" applyNumberFormat="1" applyFont="1" applyBorder="1"/>
    <xf numFmtId="4" fontId="1" fillId="7" borderId="37" xfId="0" applyNumberFormat="1" applyFont="1" applyFill="1" applyBorder="1"/>
    <xf numFmtId="4" fontId="1" fillId="7" borderId="10" xfId="0" applyNumberFormat="1" applyFont="1" applyFill="1" applyBorder="1"/>
    <xf numFmtId="4" fontId="1" fillId="7" borderId="16" xfId="0" applyNumberFormat="1" applyFont="1" applyFill="1" applyBorder="1"/>
    <xf numFmtId="4" fontId="1" fillId="7" borderId="35" xfId="0" applyNumberFormat="1" applyFont="1" applyFill="1" applyBorder="1"/>
    <xf numFmtId="4" fontId="1" fillId="7" borderId="11" xfId="0" applyNumberFormat="1" applyFont="1" applyFill="1" applyBorder="1"/>
    <xf numFmtId="4" fontId="1" fillId="7" borderId="12" xfId="0" applyNumberFormat="1" applyFont="1" applyFill="1" applyBorder="1"/>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3" fillId="0" borderId="20"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0" fillId="0" borderId="18" xfId="0" applyFont="1" applyBorder="1" applyAlignment="1">
      <alignment vertical="center" wrapText="1"/>
    </xf>
    <xf numFmtId="0" fontId="10" fillId="0" borderId="7" xfId="0" applyFont="1" applyBorder="1" applyAlignment="1">
      <alignment vertical="center"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 fillId="7" borderId="18" xfId="0" applyFont="1" applyFill="1" applyBorder="1" applyAlignment="1">
      <alignment horizontal="left" wrapText="1"/>
    </xf>
    <xf numFmtId="0" fontId="1" fillId="7" borderId="2" xfId="0" applyFont="1" applyFill="1" applyBorder="1" applyAlignment="1">
      <alignment horizontal="left" wrapText="1"/>
    </xf>
    <xf numFmtId="0" fontId="1" fillId="7" borderId="7" xfId="0" applyFont="1" applyFill="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7" borderId="1" xfId="0" applyFont="1" applyFill="1" applyBorder="1" applyAlignment="1">
      <alignment horizontal="left" vertical="center" wrapText="1"/>
    </xf>
    <xf numFmtId="0" fontId="1" fillId="7" borderId="18" xfId="0" applyFont="1" applyFill="1" applyBorder="1" applyAlignment="1">
      <alignment horizontal="left" vertical="center"/>
    </xf>
    <xf numFmtId="0" fontId="1" fillId="7" borderId="2" xfId="0" applyFont="1" applyFill="1" applyBorder="1" applyAlignment="1">
      <alignment horizontal="left" vertical="center"/>
    </xf>
    <xf numFmtId="0" fontId="1" fillId="7" borderId="7" xfId="0" applyFont="1" applyFill="1" applyBorder="1" applyAlignment="1">
      <alignment horizontal="left"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 fillId="7" borderId="22" xfId="0" applyFont="1" applyFill="1" applyBorder="1" applyAlignment="1">
      <alignment horizontal="left" wrapText="1"/>
    </xf>
    <xf numFmtId="0" fontId="1" fillId="7" borderId="9" xfId="0" applyFont="1" applyFill="1" applyBorder="1" applyAlignment="1">
      <alignment horizontal="left" wrapText="1"/>
    </xf>
    <xf numFmtId="0" fontId="1" fillId="7" borderId="8" xfId="0" applyFont="1" applyFill="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 fillId="7" borderId="18" xfId="0" applyFont="1" applyFill="1" applyBorder="1" applyAlignment="1">
      <alignment horizontal="center" vertical="center"/>
    </xf>
    <xf numFmtId="0" fontId="1" fillId="7" borderId="7"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167" fontId="23" fillId="0" borderId="4" xfId="0" applyNumberFormat="1" applyFont="1" applyBorder="1" applyAlignment="1">
      <alignment horizontal="center" vertical="center"/>
    </xf>
    <xf numFmtId="167" fontId="23" fillId="0" borderId="1" xfId="0" applyNumberFormat="1" applyFont="1" applyBorder="1" applyAlignment="1">
      <alignment horizontal="center" vertical="center"/>
    </xf>
    <xf numFmtId="166" fontId="24"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3" fillId="0" borderId="5"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49" fillId="0" borderId="1" xfId="0" applyFont="1" applyBorder="1" applyAlignment="1">
      <alignment horizont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23" fillId="0" borderId="20" xfId="0" applyFont="1" applyBorder="1" applyAlignment="1">
      <alignment horizontal="center" vertical="center"/>
    </xf>
    <xf numFmtId="0" fontId="23" fillId="0" borderId="5" xfId="0" applyFont="1" applyBorder="1" applyAlignment="1">
      <alignment horizontal="center" vertical="center"/>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7" fontId="12" fillId="0" borderId="4" xfId="0" applyNumberFormat="1" applyFont="1" applyBorder="1" applyAlignment="1">
      <alignment horizontal="center" vertical="center"/>
    </xf>
    <xf numFmtId="167" fontId="12" fillId="0" borderId="1" xfId="0" applyNumberFormat="1" applyFont="1" applyBorder="1" applyAlignment="1">
      <alignment horizontal="center" vertical="center"/>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49" fillId="0" borderId="75" xfId="0" applyFont="1" applyBorder="1" applyAlignment="1">
      <alignment horizontal="center" wrapText="1"/>
    </xf>
    <xf numFmtId="0" fontId="49" fillId="0" borderId="49"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50" xfId="0" applyNumberFormat="1" applyFont="1" applyBorder="1" applyAlignment="1">
      <alignment horizontal="center" vertical="center"/>
    </xf>
    <xf numFmtId="166" fontId="24" fillId="0" borderId="1" xfId="0" applyNumberFormat="1" applyFont="1" applyBorder="1" applyAlignment="1">
      <alignment horizontal="center" vertical="center"/>
    </xf>
    <xf numFmtId="167" fontId="23" fillId="0" borderId="5" xfId="0" applyNumberFormat="1" applyFont="1" applyBorder="1" applyAlignment="1">
      <alignment horizontal="center" vertical="center"/>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49" fillId="0" borderId="22" xfId="0" applyFont="1" applyBorder="1" applyAlignment="1">
      <alignment horizontal="center" wrapText="1"/>
    </xf>
    <xf numFmtId="0" fontId="49" fillId="0" borderId="8" xfId="0" applyFont="1" applyBorder="1" applyAlignment="1">
      <alignment horizontal="center" wrapText="1"/>
    </xf>
    <xf numFmtId="0" fontId="49" fillId="0" borderId="60" xfId="0" applyFont="1" applyBorder="1" applyAlignment="1">
      <alignment horizontal="center" wrapText="1"/>
    </xf>
    <xf numFmtId="0" fontId="49" fillId="0" borderId="64" xfId="0" applyFont="1" applyBorder="1" applyAlignment="1">
      <alignment horizontal="center" wrapText="1"/>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167" fontId="23" fillId="0" borderId="40" xfId="0" applyNumberFormat="1" applyFont="1" applyBorder="1" applyAlignment="1">
      <alignment horizontal="center" vertical="center"/>
    </xf>
    <xf numFmtId="0" fontId="12" fillId="0" borderId="23" xfId="0" applyFont="1" applyBorder="1" applyAlignment="1">
      <alignment horizontal="center" vertical="center" wrapText="1"/>
    </xf>
    <xf numFmtId="166" fontId="24" fillId="0" borderId="23" xfId="0" applyNumberFormat="1" applyFont="1" applyBorder="1" applyAlignment="1">
      <alignment horizontal="center" vertical="center" wrapText="1"/>
    </xf>
    <xf numFmtId="167" fontId="23" fillId="0" borderId="23" xfId="0" applyNumberFormat="1" applyFont="1" applyBorder="1" applyAlignment="1">
      <alignment horizontal="center" vertical="center"/>
    </xf>
    <xf numFmtId="167" fontId="23" fillId="0" borderId="24" xfId="0" applyNumberFormat="1" applyFont="1" applyBorder="1" applyAlignment="1">
      <alignment horizontal="center" vertical="center"/>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49" fillId="0" borderId="76" xfId="0" applyFont="1" applyBorder="1" applyAlignment="1">
      <alignment horizontal="center" wrapText="1"/>
    </xf>
    <xf numFmtId="0" fontId="49" fillId="0" borderId="44" xfId="0" applyFont="1" applyBorder="1" applyAlignment="1">
      <alignment horizont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617</v>
      </c>
      <c r="D1" s="653" t="s">
        <v>2</v>
      </c>
      <c r="E1" s="653"/>
      <c r="F1" s="653"/>
      <c r="G1" s="653"/>
    </row>
    <row r="2" spans="2:7" x14ac:dyDescent="0.2">
      <c r="D2" s="653" t="s">
        <v>653</v>
      </c>
      <c r="E2" s="653"/>
      <c r="F2" s="653"/>
      <c r="G2" s="653"/>
    </row>
    <row r="3" spans="2:7" ht="17.25" customHeight="1" x14ac:dyDescent="0.2">
      <c r="D3" s="655" t="s">
        <v>464</v>
      </c>
      <c r="E3" s="655"/>
      <c r="F3" s="655"/>
      <c r="G3" s="655"/>
    </row>
    <row r="4" spans="2:7" x14ac:dyDescent="0.2">
      <c r="D4" s="653" t="s">
        <v>654</v>
      </c>
      <c r="E4" s="653"/>
      <c r="F4" s="653"/>
      <c r="G4" s="653"/>
    </row>
    <row r="5" spans="2:7" ht="9" customHeight="1" x14ac:dyDescent="0.2"/>
    <row r="6" spans="2:7" ht="15.75" x14ac:dyDescent="0.25">
      <c r="B6" s="654" t="s">
        <v>431</v>
      </c>
      <c r="C6" s="654"/>
      <c r="D6" s="654"/>
      <c r="E6" s="654"/>
      <c r="F6" s="654"/>
      <c r="G6" s="654"/>
    </row>
    <row r="7" spans="2:7" ht="15.75" x14ac:dyDescent="0.25">
      <c r="B7" s="654" t="s">
        <v>465</v>
      </c>
      <c r="C7" s="654"/>
      <c r="D7" s="654"/>
      <c r="E7" s="654"/>
      <c r="F7" s="654"/>
      <c r="G7" s="654"/>
    </row>
    <row r="8" spans="2:7" ht="14.25" x14ac:dyDescent="0.2">
      <c r="B8" s="122">
        <v>1755900000</v>
      </c>
      <c r="C8" s="62"/>
      <c r="D8" s="62"/>
      <c r="E8" s="62"/>
      <c r="F8" s="62"/>
      <c r="G8" s="62"/>
    </row>
    <row r="9" spans="2:7" ht="14.25" x14ac:dyDescent="0.2">
      <c r="B9" s="63" t="s">
        <v>124</v>
      </c>
      <c r="C9" s="64"/>
      <c r="D9" s="64"/>
      <c r="E9" s="64"/>
      <c r="F9" s="64"/>
      <c r="G9" s="64"/>
    </row>
    <row r="10" spans="2:7" ht="11.25" customHeight="1" thickBot="1" x14ac:dyDescent="0.25">
      <c r="G10" s="1" t="s">
        <v>12</v>
      </c>
    </row>
    <row r="11" spans="2:7" ht="12.75" customHeight="1" x14ac:dyDescent="0.2">
      <c r="B11" s="658" t="s">
        <v>3</v>
      </c>
      <c r="C11" s="660" t="s">
        <v>104</v>
      </c>
      <c r="D11" s="656" t="s">
        <v>105</v>
      </c>
      <c r="E11" s="662" t="s">
        <v>4</v>
      </c>
      <c r="F11" s="664" t="s">
        <v>5</v>
      </c>
      <c r="G11" s="665"/>
    </row>
    <row r="12" spans="2:7" ht="28.5" customHeight="1" thickBot="1" x14ac:dyDescent="0.25">
      <c r="B12" s="659"/>
      <c r="C12" s="661"/>
      <c r="D12" s="657"/>
      <c r="E12" s="663"/>
      <c r="F12" s="65" t="s">
        <v>106</v>
      </c>
      <c r="G12" s="66" t="s">
        <v>107</v>
      </c>
    </row>
    <row r="13" spans="2:7" s="34" customFormat="1" ht="12" thickBot="1" x14ac:dyDescent="0.25">
      <c r="B13" s="67">
        <v>1</v>
      </c>
      <c r="C13" s="68">
        <v>2</v>
      </c>
      <c r="D13" s="68">
        <v>3</v>
      </c>
      <c r="E13" s="69">
        <v>4</v>
      </c>
      <c r="F13" s="68">
        <v>5</v>
      </c>
      <c r="G13" s="70">
        <v>6</v>
      </c>
    </row>
    <row r="14" spans="2:7" ht="15.75" x14ac:dyDescent="0.25">
      <c r="B14" s="201">
        <v>10000000</v>
      </c>
      <c r="C14" s="202" t="s">
        <v>6</v>
      </c>
      <c r="D14" s="593">
        <f>E14+F14</f>
        <v>5838812</v>
      </c>
      <c r="E14" s="204">
        <f>E15+E32+E40+E58+E24</f>
        <v>5838812</v>
      </c>
      <c r="F14" s="203">
        <f>F58</f>
        <v>0</v>
      </c>
      <c r="G14" s="205">
        <v>0</v>
      </c>
    </row>
    <row r="15" spans="2:7" ht="27.75" customHeight="1" x14ac:dyDescent="0.25">
      <c r="B15" s="72">
        <v>11000000</v>
      </c>
      <c r="C15" s="73" t="s">
        <v>26</v>
      </c>
      <c r="D15" s="594">
        <f>E15+F15</f>
        <v>5138812</v>
      </c>
      <c r="E15" s="75">
        <f>E22+E16</f>
        <v>5138812</v>
      </c>
      <c r="F15" s="9">
        <v>0</v>
      </c>
      <c r="G15" s="21">
        <v>0</v>
      </c>
    </row>
    <row r="16" spans="2:7" ht="16.5" customHeight="1" x14ac:dyDescent="0.2">
      <c r="B16" s="76">
        <v>11010000</v>
      </c>
      <c r="C16" s="77" t="s">
        <v>241</v>
      </c>
      <c r="D16" s="595">
        <f>E16+F16</f>
        <v>5133482</v>
      </c>
      <c r="E16" s="79">
        <f>E17+E18+E19+E20+E21</f>
        <v>5133482</v>
      </c>
      <c r="F16" s="9">
        <v>0</v>
      </c>
      <c r="G16" s="21">
        <v>0</v>
      </c>
    </row>
    <row r="17" spans="2:7" ht="37.5" customHeight="1" x14ac:dyDescent="0.2">
      <c r="B17" s="80">
        <v>11010100</v>
      </c>
      <c r="C17" s="5" t="s">
        <v>138</v>
      </c>
      <c r="D17" s="596">
        <f>E17</f>
        <v>4860932</v>
      </c>
      <c r="E17" s="29">
        <v>4860932</v>
      </c>
      <c r="F17" s="9"/>
      <c r="G17" s="21"/>
    </row>
    <row r="18" spans="2:7" ht="66" hidden="1" customHeight="1" x14ac:dyDescent="0.2">
      <c r="B18" s="85">
        <v>11010200</v>
      </c>
      <c r="C18" s="5" t="s">
        <v>235</v>
      </c>
      <c r="D18" s="596">
        <f>E18</f>
        <v>0</v>
      </c>
      <c r="E18" s="29"/>
      <c r="F18" s="9"/>
      <c r="G18" s="21"/>
    </row>
    <row r="19" spans="2:7" ht="38.25" hidden="1" x14ac:dyDescent="0.2">
      <c r="B19" s="80">
        <v>11010400</v>
      </c>
      <c r="C19" s="5" t="s">
        <v>236</v>
      </c>
      <c r="D19" s="596">
        <f>E19</f>
        <v>0</v>
      </c>
      <c r="E19" s="29"/>
      <c r="F19" s="9"/>
      <c r="G19" s="21"/>
    </row>
    <row r="20" spans="2:7" ht="38.25" x14ac:dyDescent="0.2">
      <c r="B20" s="80">
        <v>11010500</v>
      </c>
      <c r="C20" s="5" t="s">
        <v>237</v>
      </c>
      <c r="D20" s="596">
        <f>E20</f>
        <v>272550</v>
      </c>
      <c r="E20" s="29">
        <v>272550</v>
      </c>
      <c r="F20" s="9"/>
      <c r="G20" s="21"/>
    </row>
    <row r="21" spans="2:7" ht="38.25" hidden="1" customHeight="1" x14ac:dyDescent="0.2">
      <c r="B21" s="80">
        <v>11011300</v>
      </c>
      <c r="C21" s="5" t="s">
        <v>283</v>
      </c>
      <c r="D21" s="596">
        <f>E21</f>
        <v>0</v>
      </c>
      <c r="E21" s="29"/>
      <c r="F21" s="9"/>
      <c r="G21" s="21"/>
    </row>
    <row r="22" spans="2:7" ht="15" customHeight="1" x14ac:dyDescent="0.2">
      <c r="B22" s="76">
        <v>11020000</v>
      </c>
      <c r="C22" s="77" t="s">
        <v>7</v>
      </c>
      <c r="D22" s="595">
        <f>E22+F22</f>
        <v>5330</v>
      </c>
      <c r="E22" s="79">
        <f>E23</f>
        <v>5330</v>
      </c>
      <c r="F22" s="9">
        <v>0</v>
      </c>
      <c r="G22" s="21">
        <v>0</v>
      </c>
    </row>
    <row r="23" spans="2:7" ht="25.5" customHeight="1" x14ac:dyDescent="0.2">
      <c r="B23" s="80">
        <v>11020200</v>
      </c>
      <c r="C23" s="81" t="s">
        <v>27</v>
      </c>
      <c r="D23" s="596">
        <f>E23+F23</f>
        <v>5330</v>
      </c>
      <c r="E23" s="29">
        <v>5330</v>
      </c>
      <c r="F23" s="9">
        <v>0</v>
      </c>
      <c r="G23" s="21">
        <v>0</v>
      </c>
    </row>
    <row r="24" spans="2:7" ht="26.25" hidden="1" customHeight="1" x14ac:dyDescent="0.25">
      <c r="B24" s="72">
        <v>13000000</v>
      </c>
      <c r="C24" s="73" t="s">
        <v>60</v>
      </c>
      <c r="D24" s="594">
        <f>E24+F24</f>
        <v>0</v>
      </c>
      <c r="E24" s="75">
        <f>E28+E25+E30</f>
        <v>0</v>
      </c>
      <c r="F24" s="9">
        <v>0</v>
      </c>
      <c r="G24" s="21">
        <v>0</v>
      </c>
    </row>
    <row r="25" spans="2:7" s="84" customFormat="1" ht="24.75" hidden="1" customHeight="1" x14ac:dyDescent="0.25">
      <c r="B25" s="16">
        <v>13010000</v>
      </c>
      <c r="C25" s="6" t="s">
        <v>140</v>
      </c>
      <c r="D25" s="594">
        <f>D27+D26</f>
        <v>0</v>
      </c>
      <c r="E25" s="75">
        <f>E27+E26</f>
        <v>0</v>
      </c>
      <c r="F25" s="82">
        <f>F27</f>
        <v>0</v>
      </c>
      <c r="G25" s="83">
        <f>G27</f>
        <v>0</v>
      </c>
    </row>
    <row r="26" spans="2:7" ht="38.25" hidden="1" customHeight="1" x14ac:dyDescent="0.2">
      <c r="B26" s="17">
        <v>13010100</v>
      </c>
      <c r="C26" s="5" t="s">
        <v>238</v>
      </c>
      <c r="D26" s="596">
        <f>E26</f>
        <v>0</v>
      </c>
      <c r="E26" s="29"/>
      <c r="F26" s="9"/>
      <c r="G26" s="21"/>
    </row>
    <row r="27" spans="2:7" ht="63.75" hidden="1" x14ac:dyDescent="0.2">
      <c r="B27" s="17">
        <v>13010200</v>
      </c>
      <c r="C27" s="5" t="s">
        <v>139</v>
      </c>
      <c r="D27" s="596">
        <f>E27</f>
        <v>0</v>
      </c>
      <c r="E27" s="29"/>
      <c r="F27" s="9"/>
      <c r="G27" s="21"/>
    </row>
    <row r="28" spans="2:7" ht="25.5" hidden="1" customHeight="1" x14ac:dyDescent="0.2">
      <c r="B28" s="76">
        <v>13030000</v>
      </c>
      <c r="C28" s="77" t="s">
        <v>306</v>
      </c>
      <c r="D28" s="595">
        <f>E28+F28</f>
        <v>0</v>
      </c>
      <c r="E28" s="79">
        <f>E29</f>
        <v>0</v>
      </c>
      <c r="F28" s="9">
        <v>0</v>
      </c>
      <c r="G28" s="21">
        <v>0</v>
      </c>
    </row>
    <row r="29" spans="2:7" ht="39.75" hidden="1" customHeight="1" x14ac:dyDescent="0.2">
      <c r="B29" s="80">
        <v>13030100</v>
      </c>
      <c r="C29" s="81" t="s">
        <v>309</v>
      </c>
      <c r="D29" s="596">
        <f>E29</f>
        <v>0</v>
      </c>
      <c r="E29" s="29"/>
      <c r="F29" s="9"/>
      <c r="G29" s="21"/>
    </row>
    <row r="30" spans="2:7" s="84" customFormat="1" ht="25.5" hidden="1" customHeight="1" x14ac:dyDescent="0.2">
      <c r="B30" s="76">
        <v>13040000</v>
      </c>
      <c r="C30" s="77" t="s">
        <v>290</v>
      </c>
      <c r="D30" s="595">
        <f>D31</f>
        <v>0</v>
      </c>
      <c r="E30" s="79">
        <f>E31</f>
        <v>0</v>
      </c>
      <c r="F30" s="82">
        <f>F31</f>
        <v>0</v>
      </c>
      <c r="G30" s="83">
        <f>G31</f>
        <v>0</v>
      </c>
    </row>
    <row r="31" spans="2:7" ht="38.25" hidden="1" customHeight="1" x14ac:dyDescent="0.2">
      <c r="B31" s="85">
        <v>13040100</v>
      </c>
      <c r="C31" s="22" t="s">
        <v>207</v>
      </c>
      <c r="D31" s="596">
        <f>E31+F31</f>
        <v>0</v>
      </c>
      <c r="E31" s="29"/>
      <c r="F31" s="9"/>
      <c r="G31" s="21"/>
    </row>
    <row r="32" spans="2:7" ht="13.5" hidden="1" customHeight="1" x14ac:dyDescent="0.25">
      <c r="B32" s="72">
        <v>14000000</v>
      </c>
      <c r="C32" s="73" t="s">
        <v>56</v>
      </c>
      <c r="D32" s="594">
        <f>E32+F32</f>
        <v>0</v>
      </c>
      <c r="E32" s="75">
        <f>E37+E35+E33</f>
        <v>0</v>
      </c>
      <c r="F32" s="9">
        <v>0</v>
      </c>
      <c r="G32" s="21">
        <v>0</v>
      </c>
    </row>
    <row r="33" spans="2:7" ht="25.5" hidden="1" x14ac:dyDescent="0.2">
      <c r="B33" s="76">
        <v>14020000</v>
      </c>
      <c r="C33" s="18" t="s">
        <v>69</v>
      </c>
      <c r="D33" s="595">
        <f>E33+F33</f>
        <v>0</v>
      </c>
      <c r="E33" s="79">
        <f>E34</f>
        <v>0</v>
      </c>
      <c r="F33" s="9">
        <f>F34</f>
        <v>0</v>
      </c>
      <c r="G33" s="21">
        <f>G34</f>
        <v>0</v>
      </c>
    </row>
    <row r="34" spans="2:7" ht="13.5" hidden="1" customHeight="1" x14ac:dyDescent="0.2">
      <c r="B34" s="80">
        <v>14021900</v>
      </c>
      <c r="C34" s="81" t="s">
        <v>70</v>
      </c>
      <c r="D34" s="596">
        <f>E34+F34</f>
        <v>0</v>
      </c>
      <c r="E34" s="29"/>
      <c r="F34" s="9">
        <v>0</v>
      </c>
      <c r="G34" s="21">
        <v>0</v>
      </c>
    </row>
    <row r="35" spans="2:7" ht="27.75" hidden="1" customHeight="1" x14ac:dyDescent="0.2">
      <c r="B35" s="76">
        <v>14030000</v>
      </c>
      <c r="C35" s="18" t="s">
        <v>71</v>
      </c>
      <c r="D35" s="595">
        <f>D36</f>
        <v>0</v>
      </c>
      <c r="E35" s="79">
        <f>E36</f>
        <v>0</v>
      </c>
      <c r="F35" s="9">
        <f>F36</f>
        <v>0</v>
      </c>
      <c r="G35" s="21">
        <f>G36</f>
        <v>0</v>
      </c>
    </row>
    <row r="36" spans="2:7" ht="13.5" hidden="1" customHeight="1" x14ac:dyDescent="0.2">
      <c r="B36" s="80">
        <v>14031900</v>
      </c>
      <c r="C36" s="81" t="s">
        <v>70</v>
      </c>
      <c r="D36" s="596">
        <f t="shared" ref="D36:D41" si="0">E36+F36</f>
        <v>0</v>
      </c>
      <c r="E36" s="29"/>
      <c r="F36" s="9">
        <v>0</v>
      </c>
      <c r="G36" s="21">
        <v>0</v>
      </c>
    </row>
    <row r="37" spans="2:7" s="84" customFormat="1" ht="36.75" hidden="1" customHeight="1" x14ac:dyDescent="0.2">
      <c r="B37" s="76">
        <v>14040000</v>
      </c>
      <c r="C37" s="77" t="s">
        <v>57</v>
      </c>
      <c r="D37" s="595">
        <f t="shared" si="0"/>
        <v>0</v>
      </c>
      <c r="E37" s="79">
        <f>E38+E39</f>
        <v>0</v>
      </c>
      <c r="F37" s="82">
        <v>0</v>
      </c>
      <c r="G37" s="83">
        <v>0</v>
      </c>
    </row>
    <row r="38" spans="2:7" s="84" customFormat="1" ht="97.5" hidden="1" customHeight="1" x14ac:dyDescent="0.2">
      <c r="B38" s="85">
        <v>14040100</v>
      </c>
      <c r="C38" s="81" t="s">
        <v>307</v>
      </c>
      <c r="D38" s="597">
        <f t="shared" si="0"/>
        <v>0</v>
      </c>
      <c r="E38" s="87"/>
      <c r="F38" s="82"/>
      <c r="G38" s="83"/>
    </row>
    <row r="39" spans="2:7" s="84" customFormat="1" ht="63.75" hidden="1" x14ac:dyDescent="0.2">
      <c r="B39" s="197">
        <v>14040200</v>
      </c>
      <c r="C39" s="198" t="s">
        <v>308</v>
      </c>
      <c r="D39" s="598">
        <f t="shared" si="0"/>
        <v>0</v>
      </c>
      <c r="E39" s="199"/>
      <c r="F39" s="200"/>
      <c r="G39" s="83"/>
    </row>
    <row r="40" spans="2:7" s="84" customFormat="1" ht="39" customHeight="1" x14ac:dyDescent="0.25">
      <c r="B40" s="72">
        <v>18000000</v>
      </c>
      <c r="C40" s="73" t="s">
        <v>310</v>
      </c>
      <c r="D40" s="594">
        <f t="shared" si="0"/>
        <v>700000</v>
      </c>
      <c r="E40" s="75">
        <f>E41+E54+E52</f>
        <v>700000</v>
      </c>
      <c r="F40" s="82">
        <v>0</v>
      </c>
      <c r="G40" s="21">
        <v>0</v>
      </c>
    </row>
    <row r="41" spans="2:7" s="84" customFormat="1" ht="15" customHeight="1" x14ac:dyDescent="0.2">
      <c r="B41" s="76">
        <v>18010000</v>
      </c>
      <c r="C41" s="77" t="s">
        <v>42</v>
      </c>
      <c r="D41" s="595">
        <f t="shared" si="0"/>
        <v>700000</v>
      </c>
      <c r="E41" s="88">
        <f>SUM(E42:E51)</f>
        <v>700000</v>
      </c>
      <c r="F41" s="82">
        <f>SUM(F42:F49)</f>
        <v>0</v>
      </c>
      <c r="G41" s="83">
        <f>SUM(G42:G49)</f>
        <v>0</v>
      </c>
    </row>
    <row r="42" spans="2:7" ht="50.25" hidden="1" customHeight="1" x14ac:dyDescent="0.2">
      <c r="B42" s="80">
        <v>18010100</v>
      </c>
      <c r="C42" s="81" t="s">
        <v>311</v>
      </c>
      <c r="D42" s="596">
        <f t="shared" ref="D42:D56" si="1">E42+F42</f>
        <v>0</v>
      </c>
      <c r="E42" s="29"/>
      <c r="F42" s="9">
        <v>0</v>
      </c>
      <c r="G42" s="21">
        <v>0</v>
      </c>
    </row>
    <row r="43" spans="2:7" ht="42" hidden="1" customHeight="1" x14ac:dyDescent="0.2">
      <c r="B43" s="80">
        <v>18010200</v>
      </c>
      <c r="C43" s="81" t="s">
        <v>312</v>
      </c>
      <c r="D43" s="596">
        <f t="shared" si="1"/>
        <v>0</v>
      </c>
      <c r="E43" s="29"/>
      <c r="F43" s="9">
        <v>0</v>
      </c>
      <c r="G43" s="21">
        <v>0</v>
      </c>
    </row>
    <row r="44" spans="2:7" ht="51.75" hidden="1" customHeight="1" x14ac:dyDescent="0.2">
      <c r="B44" s="80">
        <v>18010300</v>
      </c>
      <c r="C44" s="81" t="s">
        <v>313</v>
      </c>
      <c r="D44" s="596">
        <f t="shared" si="1"/>
        <v>0</v>
      </c>
      <c r="E44" s="29"/>
      <c r="F44" s="9">
        <v>0</v>
      </c>
      <c r="G44" s="21">
        <v>0</v>
      </c>
    </row>
    <row r="45" spans="2:7" ht="42" customHeight="1" x14ac:dyDescent="0.2">
      <c r="B45" s="80">
        <v>18010400</v>
      </c>
      <c r="C45" s="81" t="s">
        <v>314</v>
      </c>
      <c r="D45" s="596">
        <f t="shared" si="1"/>
        <v>200000</v>
      </c>
      <c r="E45" s="29">
        <v>200000</v>
      </c>
      <c r="F45" s="9">
        <v>0</v>
      </c>
      <c r="G45" s="21">
        <v>0</v>
      </c>
    </row>
    <row r="46" spans="2:7" ht="14.25" hidden="1" customHeight="1" x14ac:dyDescent="0.2">
      <c r="B46" s="80">
        <v>18010500</v>
      </c>
      <c r="C46" s="81" t="s">
        <v>22</v>
      </c>
      <c r="D46" s="596">
        <f t="shared" si="1"/>
        <v>0</v>
      </c>
      <c r="E46" s="29"/>
      <c r="F46" s="9">
        <v>0</v>
      </c>
      <c r="G46" s="21">
        <v>0</v>
      </c>
    </row>
    <row r="47" spans="2:7" ht="14.25" hidden="1" customHeight="1" x14ac:dyDescent="0.2">
      <c r="B47" s="80">
        <v>18010600</v>
      </c>
      <c r="C47" s="81" t="s">
        <v>23</v>
      </c>
      <c r="D47" s="596">
        <f t="shared" si="1"/>
        <v>0</v>
      </c>
      <c r="E47" s="29"/>
      <c r="F47" s="9">
        <v>0</v>
      </c>
      <c r="G47" s="21">
        <v>0</v>
      </c>
    </row>
    <row r="48" spans="2:7" ht="14.25" customHeight="1" x14ac:dyDescent="0.2">
      <c r="B48" s="80">
        <v>18010700</v>
      </c>
      <c r="C48" s="81" t="s">
        <v>24</v>
      </c>
      <c r="D48" s="596">
        <f t="shared" si="1"/>
        <v>200000</v>
      </c>
      <c r="E48" s="29">
        <v>200000</v>
      </c>
      <c r="F48" s="9">
        <v>0</v>
      </c>
      <c r="G48" s="21">
        <v>0</v>
      </c>
    </row>
    <row r="49" spans="2:7" ht="14.25" customHeight="1" x14ac:dyDescent="0.2">
      <c r="B49" s="80">
        <v>18010900</v>
      </c>
      <c r="C49" s="81" t="s">
        <v>25</v>
      </c>
      <c r="D49" s="596">
        <f t="shared" si="1"/>
        <v>300000</v>
      </c>
      <c r="E49" s="29">
        <v>300000</v>
      </c>
      <c r="F49" s="9">
        <v>0</v>
      </c>
      <c r="G49" s="21">
        <v>0</v>
      </c>
    </row>
    <row r="50" spans="2:7" ht="14.25" hidden="1" customHeight="1" x14ac:dyDescent="0.2">
      <c r="B50" s="80">
        <v>18011000</v>
      </c>
      <c r="C50" s="81" t="s">
        <v>272</v>
      </c>
      <c r="D50" s="596">
        <f t="shared" si="1"/>
        <v>0</v>
      </c>
      <c r="E50" s="29"/>
      <c r="F50" s="89"/>
      <c r="G50" s="90"/>
    </row>
    <row r="51" spans="2:7" ht="14.25" hidden="1" customHeight="1" x14ac:dyDescent="0.2">
      <c r="B51" s="80">
        <v>18011100</v>
      </c>
      <c r="C51" s="81" t="s">
        <v>58</v>
      </c>
      <c r="D51" s="596">
        <f t="shared" si="1"/>
        <v>0</v>
      </c>
      <c r="E51" s="29"/>
      <c r="F51" s="89">
        <v>0</v>
      </c>
      <c r="G51" s="90">
        <v>0</v>
      </c>
    </row>
    <row r="52" spans="2:7" s="84" customFormat="1" ht="14.25" hidden="1" customHeight="1" x14ac:dyDescent="0.2">
      <c r="B52" s="16">
        <v>18030000</v>
      </c>
      <c r="C52" s="7" t="s">
        <v>141</v>
      </c>
      <c r="D52" s="595">
        <f>E52</f>
        <v>0</v>
      </c>
      <c r="E52" s="79">
        <f>E53</f>
        <v>0</v>
      </c>
      <c r="F52" s="91">
        <v>0</v>
      </c>
      <c r="G52" s="92">
        <v>0</v>
      </c>
    </row>
    <row r="53" spans="2:7" ht="24.75" hidden="1" customHeight="1" x14ac:dyDescent="0.2">
      <c r="B53" s="19">
        <v>18030100</v>
      </c>
      <c r="C53" s="8" t="s">
        <v>142</v>
      </c>
      <c r="D53" s="596">
        <f>E53</f>
        <v>0</v>
      </c>
      <c r="E53" s="29"/>
      <c r="F53" s="89">
        <v>0</v>
      </c>
      <c r="G53" s="90">
        <v>0</v>
      </c>
    </row>
    <row r="54" spans="2:7" s="84" customFormat="1" hidden="1" x14ac:dyDescent="0.2">
      <c r="B54" s="76">
        <v>18050000</v>
      </c>
      <c r="C54" s="93" t="s">
        <v>28</v>
      </c>
      <c r="D54" s="595">
        <f>E54+F54</f>
        <v>0</v>
      </c>
      <c r="E54" s="79">
        <f>SUM(E55:E57)</f>
        <v>0</v>
      </c>
      <c r="F54" s="91">
        <f>SUM(F55:F56)</f>
        <v>0</v>
      </c>
      <c r="G54" s="92">
        <f>SUM(G55:G56)</f>
        <v>0</v>
      </c>
    </row>
    <row r="55" spans="2:7" s="84" customFormat="1" ht="13.5" hidden="1" customHeight="1" x14ac:dyDescent="0.2">
      <c r="B55" s="80">
        <v>18050300</v>
      </c>
      <c r="C55" s="94" t="s">
        <v>29</v>
      </c>
      <c r="D55" s="596">
        <f t="shared" si="1"/>
        <v>0</v>
      </c>
      <c r="E55" s="29"/>
      <c r="F55" s="9">
        <v>0</v>
      </c>
      <c r="G55" s="21">
        <v>0</v>
      </c>
    </row>
    <row r="56" spans="2:7" s="84" customFormat="1" hidden="1" x14ac:dyDescent="0.2">
      <c r="B56" s="80">
        <v>18050400</v>
      </c>
      <c r="C56" s="94" t="s">
        <v>30</v>
      </c>
      <c r="D56" s="596">
        <f t="shared" si="1"/>
        <v>0</v>
      </c>
      <c r="E56" s="29"/>
      <c r="F56" s="9">
        <v>0</v>
      </c>
      <c r="G56" s="21">
        <v>0</v>
      </c>
    </row>
    <row r="57" spans="2:7" s="84" customFormat="1" ht="63.75" hidden="1" customHeight="1" x14ac:dyDescent="0.2">
      <c r="B57" s="19">
        <v>18050500</v>
      </c>
      <c r="C57" s="13" t="s">
        <v>315</v>
      </c>
      <c r="D57" s="596">
        <f>E57</f>
        <v>0</v>
      </c>
      <c r="E57" s="29"/>
      <c r="F57" s="89"/>
      <c r="G57" s="21"/>
    </row>
    <row r="58" spans="2:7" s="84" customFormat="1" ht="13.5" hidden="1" x14ac:dyDescent="0.25">
      <c r="B58" s="72">
        <v>19000000</v>
      </c>
      <c r="C58" s="73" t="s">
        <v>31</v>
      </c>
      <c r="D58" s="594">
        <f t="shared" ref="D58:D71" si="2">E58+F58</f>
        <v>0</v>
      </c>
      <c r="E58" s="75">
        <f>E59</f>
        <v>0</v>
      </c>
      <c r="F58" s="75">
        <f>F59</f>
        <v>0</v>
      </c>
      <c r="G58" s="21">
        <v>0</v>
      </c>
    </row>
    <row r="59" spans="2:7" s="84" customFormat="1" hidden="1" x14ac:dyDescent="0.2">
      <c r="B59" s="76">
        <v>19010000</v>
      </c>
      <c r="C59" s="95" t="s">
        <v>36</v>
      </c>
      <c r="D59" s="595">
        <f t="shared" si="2"/>
        <v>0</v>
      </c>
      <c r="E59" s="79">
        <f>E60</f>
        <v>0</v>
      </c>
      <c r="F59" s="79">
        <f>F60</f>
        <v>0</v>
      </c>
      <c r="G59" s="21">
        <v>0</v>
      </c>
    </row>
    <row r="60" spans="2:7" s="84" customFormat="1" ht="51" hidden="1" x14ac:dyDescent="0.2">
      <c r="B60" s="96">
        <v>19010100</v>
      </c>
      <c r="C60" s="97" t="s">
        <v>316</v>
      </c>
      <c r="D60" s="599">
        <f t="shared" si="2"/>
        <v>0</v>
      </c>
      <c r="E60" s="99">
        <v>0</v>
      </c>
      <c r="F60" s="98"/>
      <c r="G60" s="100"/>
    </row>
    <row r="61" spans="2:7" ht="15.75" x14ac:dyDescent="0.25">
      <c r="B61" s="101">
        <v>20000000</v>
      </c>
      <c r="C61" s="102" t="s">
        <v>8</v>
      </c>
      <c r="D61" s="600">
        <f t="shared" si="2"/>
        <v>189100</v>
      </c>
      <c r="E61" s="104">
        <f>E62+E71+E81+E86</f>
        <v>189100</v>
      </c>
      <c r="F61" s="255">
        <f>F86+F81+F71+F62</f>
        <v>0</v>
      </c>
      <c r="G61" s="21">
        <f>G86</f>
        <v>0</v>
      </c>
    </row>
    <row r="62" spans="2:7" s="107" customFormat="1" ht="27" x14ac:dyDescent="0.25">
      <c r="B62" s="191">
        <v>21000000</v>
      </c>
      <c r="C62" s="15" t="s">
        <v>147</v>
      </c>
      <c r="D62" s="601">
        <f t="shared" si="2"/>
        <v>78600</v>
      </c>
      <c r="E62" s="75">
        <f>E64+E63</f>
        <v>78600</v>
      </c>
      <c r="F62" s="105">
        <f>F64+F70</f>
        <v>0</v>
      </c>
      <c r="G62" s="106"/>
    </row>
    <row r="63" spans="2:7" s="107" customFormat="1" ht="42" hidden="1" customHeight="1" x14ac:dyDescent="0.25">
      <c r="B63" s="17">
        <v>21010300</v>
      </c>
      <c r="C63" s="5" t="s">
        <v>284</v>
      </c>
      <c r="D63" s="596">
        <f t="shared" si="2"/>
        <v>0</v>
      </c>
      <c r="E63" s="29"/>
      <c r="F63" s="105"/>
      <c r="G63" s="106"/>
    </row>
    <row r="64" spans="2:7" ht="13.5" x14ac:dyDescent="0.25">
      <c r="B64" s="72">
        <v>21080000</v>
      </c>
      <c r="C64" s="73" t="s">
        <v>13</v>
      </c>
      <c r="D64" s="594">
        <f t="shared" si="2"/>
        <v>78600</v>
      </c>
      <c r="E64" s="75">
        <f>E67+E68+E65+E69+E66</f>
        <v>78600</v>
      </c>
      <c r="F64" s="9">
        <v>0</v>
      </c>
      <c r="G64" s="21">
        <v>0</v>
      </c>
    </row>
    <row r="65" spans="2:7" hidden="1" x14ac:dyDescent="0.2">
      <c r="B65" s="80">
        <v>21080500</v>
      </c>
      <c r="C65" s="81" t="s">
        <v>13</v>
      </c>
      <c r="D65" s="596">
        <f t="shared" si="2"/>
        <v>0</v>
      </c>
      <c r="E65" s="29"/>
      <c r="F65" s="9"/>
      <c r="G65" s="21"/>
    </row>
    <row r="66" spans="2:7" ht="63.75" hidden="1" x14ac:dyDescent="0.2">
      <c r="B66" s="80">
        <v>21080900</v>
      </c>
      <c r="C66" s="81" t="s">
        <v>430</v>
      </c>
      <c r="D66" s="596">
        <f t="shared" ref="D66" si="3">E66+F66</f>
        <v>0</v>
      </c>
      <c r="E66" s="29"/>
      <c r="F66" s="9"/>
      <c r="G66" s="21"/>
    </row>
    <row r="67" spans="2:7" hidden="1" x14ac:dyDescent="0.2">
      <c r="B67" s="80">
        <v>21081100</v>
      </c>
      <c r="C67" s="81" t="s">
        <v>10</v>
      </c>
      <c r="D67" s="596">
        <f t="shared" si="2"/>
        <v>0</v>
      </c>
      <c r="E67" s="29"/>
      <c r="F67" s="9">
        <v>0</v>
      </c>
      <c r="G67" s="21">
        <v>0</v>
      </c>
    </row>
    <row r="68" spans="2:7" ht="77.25" customHeight="1" x14ac:dyDescent="0.2">
      <c r="B68" s="80">
        <v>21081500</v>
      </c>
      <c r="C68" s="14" t="s">
        <v>317</v>
      </c>
      <c r="D68" s="596">
        <f t="shared" si="2"/>
        <v>78600</v>
      </c>
      <c r="E68" s="29">
        <v>78600</v>
      </c>
      <c r="F68" s="9">
        <v>0</v>
      </c>
      <c r="G68" s="21">
        <v>0</v>
      </c>
    </row>
    <row r="69" spans="2:7" ht="75.75" hidden="1" customHeight="1" x14ac:dyDescent="0.2">
      <c r="B69" s="80">
        <v>21082400</v>
      </c>
      <c r="C69" s="14" t="s">
        <v>273</v>
      </c>
      <c r="D69" s="596">
        <f t="shared" si="2"/>
        <v>0</v>
      </c>
      <c r="E69" s="29"/>
      <c r="F69" s="9"/>
      <c r="G69" s="21"/>
    </row>
    <row r="70" spans="2:7" ht="38.25" hidden="1" x14ac:dyDescent="0.2">
      <c r="B70" s="76">
        <v>21110000</v>
      </c>
      <c r="C70" s="25" t="s">
        <v>243</v>
      </c>
      <c r="D70" s="595">
        <f>E70+F70</f>
        <v>0</v>
      </c>
      <c r="E70" s="79"/>
      <c r="F70" s="82"/>
      <c r="G70" s="83"/>
    </row>
    <row r="71" spans="2:7" ht="27" hidden="1" x14ac:dyDescent="0.25">
      <c r="B71" s="72">
        <v>22000000</v>
      </c>
      <c r="C71" s="73" t="s">
        <v>318</v>
      </c>
      <c r="D71" s="594">
        <f t="shared" si="2"/>
        <v>0</v>
      </c>
      <c r="E71" s="75">
        <f>E78+E72+E77</f>
        <v>0</v>
      </c>
      <c r="F71" s="9">
        <v>0</v>
      </c>
      <c r="G71" s="21">
        <v>0</v>
      </c>
    </row>
    <row r="72" spans="2:7" ht="13.5" hidden="1" x14ac:dyDescent="0.25">
      <c r="B72" s="76">
        <v>22010000</v>
      </c>
      <c r="C72" s="73" t="s">
        <v>61</v>
      </c>
      <c r="D72" s="595">
        <f>D74+D73+D75</f>
        <v>0</v>
      </c>
      <c r="E72" s="79">
        <f>E73+E74+E75</f>
        <v>0</v>
      </c>
      <c r="F72" s="82">
        <v>0</v>
      </c>
      <c r="G72" s="83">
        <v>0</v>
      </c>
    </row>
    <row r="73" spans="2:7" ht="38.25" hidden="1" x14ac:dyDescent="0.2">
      <c r="B73" s="17">
        <v>22010300</v>
      </c>
      <c r="C73" s="5" t="s">
        <v>143</v>
      </c>
      <c r="D73" s="596">
        <f>E73</f>
        <v>0</v>
      </c>
      <c r="E73" s="29"/>
      <c r="F73" s="9"/>
      <c r="G73" s="21"/>
    </row>
    <row r="74" spans="2:7" hidden="1" x14ac:dyDescent="0.2">
      <c r="B74" s="80">
        <v>22012500</v>
      </c>
      <c r="C74" s="81" t="s">
        <v>62</v>
      </c>
      <c r="D74" s="596">
        <f>E74</f>
        <v>0</v>
      </c>
      <c r="E74" s="29"/>
      <c r="F74" s="9">
        <v>0</v>
      </c>
      <c r="G74" s="21">
        <v>0</v>
      </c>
    </row>
    <row r="75" spans="2:7" ht="25.5" hidden="1" x14ac:dyDescent="0.2">
      <c r="B75" s="17">
        <v>22012600</v>
      </c>
      <c r="C75" s="5" t="s">
        <v>144</v>
      </c>
      <c r="D75" s="596">
        <f>E75</f>
        <v>0</v>
      </c>
      <c r="E75" s="29"/>
      <c r="F75" s="9"/>
      <c r="G75" s="21"/>
    </row>
    <row r="76" spans="2:7" ht="40.5" hidden="1" x14ac:dyDescent="0.25">
      <c r="B76" s="229">
        <v>22080000</v>
      </c>
      <c r="C76" s="230" t="s">
        <v>319</v>
      </c>
      <c r="D76" s="602">
        <f>E76</f>
        <v>0</v>
      </c>
      <c r="E76" s="231">
        <f>E77</f>
        <v>0</v>
      </c>
      <c r="F76" s="232">
        <v>0</v>
      </c>
      <c r="G76" s="233">
        <v>0</v>
      </c>
    </row>
    <row r="77" spans="2:7" ht="38.25" hidden="1" x14ac:dyDescent="0.2">
      <c r="B77" s="193">
        <v>22080400</v>
      </c>
      <c r="C77" s="192" t="s">
        <v>239</v>
      </c>
      <c r="D77" s="603">
        <f>E77</f>
        <v>0</v>
      </c>
      <c r="E77" s="30"/>
      <c r="F77" s="23"/>
      <c r="G77" s="24"/>
    </row>
    <row r="78" spans="2:7" ht="13.5" hidden="1" x14ac:dyDescent="0.25">
      <c r="B78" s="76">
        <v>22090000</v>
      </c>
      <c r="C78" s="73" t="s">
        <v>9</v>
      </c>
      <c r="D78" s="595">
        <f>E78+F78</f>
        <v>0</v>
      </c>
      <c r="E78" s="79">
        <f>SUM(E79:E80)</f>
        <v>0</v>
      </c>
      <c r="F78" s="9">
        <v>0</v>
      </c>
      <c r="G78" s="21">
        <v>0</v>
      </c>
    </row>
    <row r="79" spans="2:7" ht="49.5" hidden="1" customHeight="1" x14ac:dyDescent="0.2">
      <c r="B79" s="80">
        <v>22090100</v>
      </c>
      <c r="C79" s="81" t="s">
        <v>20</v>
      </c>
      <c r="D79" s="604">
        <f>E79+F79</f>
        <v>0</v>
      </c>
      <c r="E79" s="87"/>
      <c r="F79" s="9">
        <v>0</v>
      </c>
      <c r="G79" s="21">
        <v>0</v>
      </c>
    </row>
    <row r="80" spans="2:7" ht="37.5" hidden="1" customHeight="1" x14ac:dyDescent="0.2">
      <c r="B80" s="80">
        <v>22090400</v>
      </c>
      <c r="C80" s="81" t="s">
        <v>21</v>
      </c>
      <c r="D80" s="596">
        <f>E80+F80</f>
        <v>0</v>
      </c>
      <c r="E80" s="29"/>
      <c r="F80" s="9">
        <v>0</v>
      </c>
      <c r="G80" s="21">
        <v>0</v>
      </c>
    </row>
    <row r="81" spans="2:7" s="107" customFormat="1" ht="13.5" x14ac:dyDescent="0.25">
      <c r="B81" s="20">
        <v>24000000</v>
      </c>
      <c r="C81" s="10" t="s">
        <v>145</v>
      </c>
      <c r="D81" s="594">
        <f>E81+F81</f>
        <v>110500</v>
      </c>
      <c r="E81" s="75">
        <f>E82</f>
        <v>110500</v>
      </c>
      <c r="F81" s="105">
        <f>F82</f>
        <v>0</v>
      </c>
      <c r="G81" s="106"/>
    </row>
    <row r="82" spans="2:7" ht="13.5" x14ac:dyDescent="0.25">
      <c r="B82" s="16">
        <v>24060000</v>
      </c>
      <c r="C82" s="10" t="s">
        <v>146</v>
      </c>
      <c r="D82" s="595">
        <f>E82+F82</f>
        <v>110500</v>
      </c>
      <c r="E82" s="79">
        <f>E83+E85</f>
        <v>110500</v>
      </c>
      <c r="F82" s="82">
        <f>F83+F84+F85</f>
        <v>0</v>
      </c>
      <c r="G82" s="21"/>
    </row>
    <row r="83" spans="2:7" ht="13.5" thickBot="1" x14ac:dyDescent="0.25">
      <c r="B83" s="17">
        <v>24060300</v>
      </c>
      <c r="C83" s="4" t="s">
        <v>146</v>
      </c>
      <c r="D83" s="596">
        <f>E83</f>
        <v>110500</v>
      </c>
      <c r="E83" s="29">
        <v>110500</v>
      </c>
      <c r="F83" s="9"/>
      <c r="G83" s="21"/>
    </row>
    <row r="84" spans="2:7" ht="51" hidden="1" x14ac:dyDescent="0.2">
      <c r="B84" s="17">
        <v>24062100</v>
      </c>
      <c r="C84" s="5" t="s">
        <v>148</v>
      </c>
      <c r="D84" s="596">
        <f>E84+F84</f>
        <v>0</v>
      </c>
      <c r="E84" s="29">
        <v>0</v>
      </c>
      <c r="F84" s="9"/>
      <c r="G84" s="21"/>
    </row>
    <row r="85" spans="2:7" ht="126.75" hidden="1" customHeight="1" x14ac:dyDescent="0.2">
      <c r="B85" s="31">
        <v>24062200</v>
      </c>
      <c r="C85" s="5" t="s">
        <v>294</v>
      </c>
      <c r="D85" s="604">
        <f>E85</f>
        <v>0</v>
      </c>
      <c r="E85" s="87"/>
      <c r="F85" s="9"/>
      <c r="G85" s="21"/>
    </row>
    <row r="86" spans="2:7" ht="13.5" hidden="1" x14ac:dyDescent="0.25">
      <c r="B86" s="72">
        <v>25000000</v>
      </c>
      <c r="C86" s="73" t="s">
        <v>11</v>
      </c>
      <c r="D86" s="594">
        <f>E86+F86</f>
        <v>0</v>
      </c>
      <c r="E86" s="75">
        <f t="shared" ref="E86:G87" si="4">E87</f>
        <v>0</v>
      </c>
      <c r="F86" s="74">
        <f t="shared" si="4"/>
        <v>0</v>
      </c>
      <c r="G86" s="106">
        <f t="shared" si="4"/>
        <v>0</v>
      </c>
    </row>
    <row r="87" spans="2:7" s="84" customFormat="1" ht="40.5" hidden="1" x14ac:dyDescent="0.25">
      <c r="B87" s="76">
        <v>25010000</v>
      </c>
      <c r="C87" s="73" t="s">
        <v>32</v>
      </c>
      <c r="D87" s="595">
        <f>E87+F87</f>
        <v>0</v>
      </c>
      <c r="E87" s="79">
        <f t="shared" si="4"/>
        <v>0</v>
      </c>
      <c r="F87" s="78">
        <f t="shared" si="4"/>
        <v>0</v>
      </c>
      <c r="G87" s="83">
        <f t="shared" si="4"/>
        <v>0</v>
      </c>
    </row>
    <row r="88" spans="2:7" ht="25.5" hidden="1" x14ac:dyDescent="0.2">
      <c r="B88" s="80">
        <v>25010100</v>
      </c>
      <c r="C88" s="81" t="s">
        <v>33</v>
      </c>
      <c r="D88" s="596">
        <f>E88+F88</f>
        <v>0</v>
      </c>
      <c r="E88" s="29">
        <v>0</v>
      </c>
      <c r="F88" s="28"/>
      <c r="G88" s="21">
        <v>0</v>
      </c>
    </row>
    <row r="89" spans="2:7" ht="15.75" hidden="1" x14ac:dyDescent="0.25">
      <c r="B89" s="101">
        <v>30000000</v>
      </c>
      <c r="C89" s="102" t="s">
        <v>37</v>
      </c>
      <c r="D89" s="605">
        <f>E89+F89</f>
        <v>0</v>
      </c>
      <c r="E89" s="71">
        <f>E91+E90</f>
        <v>0</v>
      </c>
      <c r="F89" s="103">
        <f>F95+F90</f>
        <v>0</v>
      </c>
      <c r="G89" s="195">
        <f>G95+G90</f>
        <v>0</v>
      </c>
    </row>
    <row r="90" spans="2:7" ht="28.5" hidden="1" customHeight="1" x14ac:dyDescent="0.25">
      <c r="B90" s="72">
        <v>31000000</v>
      </c>
      <c r="C90" s="73" t="s">
        <v>275</v>
      </c>
      <c r="D90" s="601">
        <f>E90+F90</f>
        <v>0</v>
      </c>
      <c r="E90" s="75">
        <f>E91+E93+E94</f>
        <v>0</v>
      </c>
      <c r="F90" s="74">
        <f>G90</f>
        <v>0</v>
      </c>
      <c r="G90" s="188">
        <f>G91+G92+G93+G94</f>
        <v>0</v>
      </c>
    </row>
    <row r="91" spans="2:7" ht="79.5" hidden="1" customHeight="1" x14ac:dyDescent="0.25">
      <c r="B91" s="72">
        <v>31010000</v>
      </c>
      <c r="C91" s="73" t="s">
        <v>240</v>
      </c>
      <c r="D91" s="606">
        <f>E91</f>
        <v>0</v>
      </c>
      <c r="E91" s="29">
        <f>E92</f>
        <v>0</v>
      </c>
      <c r="F91" s="79"/>
      <c r="G91" s="222"/>
    </row>
    <row r="92" spans="2:7" ht="63.75" hidden="1" customHeight="1" x14ac:dyDescent="0.25">
      <c r="B92" s="80">
        <v>31010200</v>
      </c>
      <c r="C92" s="81" t="s">
        <v>320</v>
      </c>
      <c r="D92" s="596">
        <f>E92+F92</f>
        <v>0</v>
      </c>
      <c r="E92" s="29"/>
      <c r="F92" s="109"/>
      <c r="G92" s="110"/>
    </row>
    <row r="93" spans="2:7" ht="26.25" hidden="1" x14ac:dyDescent="0.25">
      <c r="B93" s="76">
        <v>31020000</v>
      </c>
      <c r="C93" s="77" t="s">
        <v>285</v>
      </c>
      <c r="D93" s="596">
        <f>E93+F93</f>
        <v>0</v>
      </c>
      <c r="E93" s="29"/>
      <c r="F93" s="109"/>
      <c r="G93" s="110"/>
    </row>
    <row r="94" spans="2:7" ht="40.5" hidden="1" x14ac:dyDescent="0.25">
      <c r="B94" s="72">
        <v>31030000</v>
      </c>
      <c r="C94" s="73" t="s">
        <v>274</v>
      </c>
      <c r="D94" s="596">
        <f>F94</f>
        <v>0</v>
      </c>
      <c r="E94" s="29"/>
      <c r="F94" s="28">
        <f>G94</f>
        <v>0</v>
      </c>
      <c r="G94" s="206"/>
    </row>
    <row r="95" spans="2:7" ht="27" hidden="1" x14ac:dyDescent="0.25">
      <c r="B95" s="72">
        <v>33000000</v>
      </c>
      <c r="C95" s="73" t="s">
        <v>34</v>
      </c>
      <c r="D95" s="594">
        <f>E95+F95</f>
        <v>0</v>
      </c>
      <c r="E95" s="29">
        <v>0</v>
      </c>
      <c r="F95" s="74">
        <f>F96</f>
        <v>0</v>
      </c>
      <c r="G95" s="188">
        <f>G96</f>
        <v>0</v>
      </c>
    </row>
    <row r="96" spans="2:7" ht="13.5" hidden="1" x14ac:dyDescent="0.25">
      <c r="B96" s="234">
        <v>33010000</v>
      </c>
      <c r="C96" s="235" t="s">
        <v>35</v>
      </c>
      <c r="D96" s="607">
        <f>D97+D98</f>
        <v>0</v>
      </c>
      <c r="E96" s="99">
        <f>E97</f>
        <v>0</v>
      </c>
      <c r="F96" s="236">
        <f>F97+F98</f>
        <v>0</v>
      </c>
      <c r="G96" s="237">
        <f>G97+G98</f>
        <v>0</v>
      </c>
    </row>
    <row r="97" spans="2:7" ht="64.5" hidden="1" customHeight="1" x14ac:dyDescent="0.2">
      <c r="B97" s="80">
        <v>33010100</v>
      </c>
      <c r="C97" s="5" t="s">
        <v>321</v>
      </c>
      <c r="D97" s="596">
        <f>F97+E97</f>
        <v>0</v>
      </c>
      <c r="E97" s="254">
        <v>0</v>
      </c>
      <c r="F97" s="28"/>
      <c r="G97" s="206"/>
    </row>
    <row r="98" spans="2:7" ht="65.25" hidden="1" customHeight="1" thickBot="1" x14ac:dyDescent="0.25">
      <c r="B98" s="250">
        <v>33010200</v>
      </c>
      <c r="C98" s="313" t="s">
        <v>346</v>
      </c>
      <c r="D98" s="599">
        <f>F98+E98</f>
        <v>0</v>
      </c>
      <c r="E98" s="251"/>
      <c r="F98" s="252"/>
      <c r="G98" s="253"/>
    </row>
    <row r="99" spans="2:7" s="189" customFormat="1" ht="36.75" customHeight="1" thickBot="1" x14ac:dyDescent="0.3">
      <c r="B99" s="311"/>
      <c r="C99" s="312" t="s">
        <v>112</v>
      </c>
      <c r="D99" s="546">
        <f>D14+D61+D89</f>
        <v>6027912</v>
      </c>
      <c r="E99" s="546">
        <f>E14+E61+E89</f>
        <v>6027912</v>
      </c>
      <c r="F99" s="546">
        <f>F14+F61+F89</f>
        <v>0</v>
      </c>
      <c r="G99" s="547">
        <f>G14+G61+G89</f>
        <v>0</v>
      </c>
    </row>
    <row r="100" spans="2:7" ht="15.75" x14ac:dyDescent="0.25">
      <c r="B100" s="307">
        <v>40000000</v>
      </c>
      <c r="C100" s="308" t="s">
        <v>14</v>
      </c>
      <c r="D100" s="605">
        <f>E100+F100</f>
        <v>14100821</v>
      </c>
      <c r="E100" s="309">
        <f>E101</f>
        <v>10550821</v>
      </c>
      <c r="F100" s="71">
        <f>F101</f>
        <v>3550000</v>
      </c>
      <c r="G100" s="310">
        <f>G101</f>
        <v>0</v>
      </c>
    </row>
    <row r="101" spans="2:7" ht="17.25" customHeight="1" x14ac:dyDescent="0.25">
      <c r="B101" s="76">
        <v>41000000</v>
      </c>
      <c r="C101" s="77" t="s">
        <v>38</v>
      </c>
      <c r="D101" s="595">
        <f>F101+E101</f>
        <v>14100821</v>
      </c>
      <c r="E101" s="78">
        <f>E102+E113+E112</f>
        <v>10550821</v>
      </c>
      <c r="F101" s="88">
        <f>F102+F110+F113</f>
        <v>3550000</v>
      </c>
      <c r="G101" s="217">
        <f>G113+G102</f>
        <v>0</v>
      </c>
    </row>
    <row r="102" spans="2:7" ht="26.25" customHeight="1" x14ac:dyDescent="0.25">
      <c r="B102" s="72">
        <v>41030000</v>
      </c>
      <c r="C102" s="73" t="s">
        <v>266</v>
      </c>
      <c r="D102" s="597">
        <f>D108+D104+D105+D106+D107+D109+D103</f>
        <v>13755600</v>
      </c>
      <c r="E102" s="111">
        <f>E108+E104+E105+E106+E107+E109+E103</f>
        <v>10205600</v>
      </c>
      <c r="F102" s="111">
        <f>SUM(F104:F109)</f>
        <v>3550000</v>
      </c>
      <c r="G102" s="284">
        <f>SUM(G104:G109)</f>
        <v>0</v>
      </c>
    </row>
    <row r="103" spans="2:7" ht="39.75" hidden="1" customHeight="1" x14ac:dyDescent="0.2">
      <c r="B103" s="11">
        <v>41031100</v>
      </c>
      <c r="C103" s="81" t="s">
        <v>442</v>
      </c>
      <c r="D103" s="604">
        <f>E103</f>
        <v>0</v>
      </c>
      <c r="E103" s="112">
        <v>0</v>
      </c>
      <c r="F103" s="111"/>
      <c r="G103" s="284"/>
    </row>
    <row r="104" spans="2:7" ht="52.5" hidden="1" customHeight="1" x14ac:dyDescent="0.2">
      <c r="B104" s="11">
        <v>41035100</v>
      </c>
      <c r="C104" s="81" t="s">
        <v>620</v>
      </c>
      <c r="D104" s="604">
        <f>E104</f>
        <v>0</v>
      </c>
      <c r="E104" s="112"/>
      <c r="F104" s="114"/>
      <c r="G104" s="113"/>
    </row>
    <row r="105" spans="2:7" ht="25.5" hidden="1" x14ac:dyDescent="0.2">
      <c r="B105" s="11">
        <v>41033900</v>
      </c>
      <c r="C105" s="12" t="s">
        <v>407</v>
      </c>
      <c r="D105" s="604">
        <f>E105+F105</f>
        <v>0</v>
      </c>
      <c r="E105" s="112">
        <v>0</v>
      </c>
      <c r="F105" s="108"/>
      <c r="G105" s="287"/>
    </row>
    <row r="106" spans="2:7" ht="38.25" hidden="1" x14ac:dyDescent="0.25">
      <c r="B106" s="223">
        <v>41035400</v>
      </c>
      <c r="C106" s="12" t="s">
        <v>383</v>
      </c>
      <c r="D106" s="604">
        <f>E106</f>
        <v>0</v>
      </c>
      <c r="E106" s="112"/>
      <c r="F106" s="112"/>
      <c r="G106" s="106"/>
    </row>
    <row r="107" spans="2:7" ht="57" customHeight="1" x14ac:dyDescent="0.25">
      <c r="B107" s="223">
        <v>41036000</v>
      </c>
      <c r="C107" s="12" t="s">
        <v>384</v>
      </c>
      <c r="D107" s="604">
        <f>E107</f>
        <v>10205600</v>
      </c>
      <c r="E107" s="112">
        <v>10205600</v>
      </c>
      <c r="F107" s="105"/>
      <c r="G107" s="106"/>
    </row>
    <row r="108" spans="2:7" ht="42.75" hidden="1" customHeight="1" x14ac:dyDescent="0.2">
      <c r="B108" s="223">
        <v>41036300</v>
      </c>
      <c r="C108" s="12" t="s">
        <v>466</v>
      </c>
      <c r="D108" s="604">
        <f>E108</f>
        <v>0</v>
      </c>
      <c r="E108" s="112">
        <v>0</v>
      </c>
      <c r="F108" s="108"/>
      <c r="G108" s="287"/>
    </row>
    <row r="109" spans="2:7" ht="40.5" customHeight="1" x14ac:dyDescent="0.2">
      <c r="B109" s="223">
        <v>41038800</v>
      </c>
      <c r="C109" s="12" t="s">
        <v>455</v>
      </c>
      <c r="D109" s="604">
        <f>E109+F109</f>
        <v>3550000</v>
      </c>
      <c r="E109" s="112"/>
      <c r="F109" s="108">
        <v>3550000</v>
      </c>
      <c r="G109" s="287"/>
    </row>
    <row r="110" spans="2:7" ht="27" hidden="1" x14ac:dyDescent="0.25">
      <c r="B110" s="115">
        <v>41040000</v>
      </c>
      <c r="C110" s="187" t="s">
        <v>271</v>
      </c>
      <c r="D110" s="597">
        <f>D112</f>
        <v>0</v>
      </c>
      <c r="E110" s="111">
        <f>D110</f>
        <v>0</v>
      </c>
      <c r="F110" s="74"/>
      <c r="G110" s="188"/>
    </row>
    <row r="111" spans="2:7" ht="63.75" hidden="1" x14ac:dyDescent="0.25">
      <c r="B111" s="11">
        <v>41040200</v>
      </c>
      <c r="C111" s="12" t="s">
        <v>267</v>
      </c>
      <c r="D111" s="608">
        <f>E111+F111</f>
        <v>0</v>
      </c>
      <c r="E111" s="114"/>
      <c r="F111" s="105"/>
      <c r="G111" s="106"/>
    </row>
    <row r="112" spans="2:7" ht="13.5" hidden="1" x14ac:dyDescent="0.25">
      <c r="B112" s="11">
        <v>41040400</v>
      </c>
      <c r="C112" s="12" t="s">
        <v>270</v>
      </c>
      <c r="D112" s="604">
        <f>E112</f>
        <v>0</v>
      </c>
      <c r="E112" s="112"/>
      <c r="F112" s="105"/>
      <c r="G112" s="106"/>
    </row>
    <row r="113" spans="2:8" ht="27" customHeight="1" x14ac:dyDescent="0.25">
      <c r="B113" s="115">
        <v>41050000</v>
      </c>
      <c r="C113" s="73" t="s">
        <v>265</v>
      </c>
      <c r="D113" s="597">
        <f>SUM(E113:F113)</f>
        <v>345221</v>
      </c>
      <c r="E113" s="111">
        <f>E115+E116+E117+E119+E120+E114+E118</f>
        <v>345221</v>
      </c>
      <c r="F113" s="86">
        <f>F119+F118</f>
        <v>0</v>
      </c>
      <c r="G113" s="216">
        <f>G119</f>
        <v>0</v>
      </c>
    </row>
    <row r="114" spans="2:8" ht="21" hidden="1" customHeight="1" x14ac:dyDescent="0.2">
      <c r="B114" s="223"/>
      <c r="C114" s="12"/>
      <c r="D114" s="609"/>
      <c r="E114" s="220"/>
      <c r="F114" s="218"/>
      <c r="G114" s="219"/>
    </row>
    <row r="115" spans="2:8" ht="38.25" hidden="1" customHeight="1" x14ac:dyDescent="0.2">
      <c r="B115" s="223">
        <v>41051000</v>
      </c>
      <c r="C115" s="12" t="s">
        <v>439</v>
      </c>
      <c r="D115" s="609">
        <f>E115</f>
        <v>0</v>
      </c>
      <c r="E115" s="220"/>
      <c r="F115" s="218"/>
      <c r="G115" s="219"/>
    </row>
    <row r="116" spans="2:8" ht="57" hidden="1" customHeight="1" x14ac:dyDescent="0.2">
      <c r="B116" s="223">
        <v>41051700</v>
      </c>
      <c r="C116" s="12" t="s">
        <v>209</v>
      </c>
      <c r="D116" s="609">
        <f>E116</f>
        <v>0</v>
      </c>
      <c r="E116" s="220"/>
      <c r="F116" s="218"/>
      <c r="G116" s="219"/>
    </row>
    <row r="117" spans="2:8" ht="19.5" customHeight="1" thickBot="1" x14ac:dyDescent="0.25">
      <c r="B117" s="223">
        <v>41053900</v>
      </c>
      <c r="C117" s="12" t="s">
        <v>189</v>
      </c>
      <c r="D117" s="604">
        <f>E117</f>
        <v>345221</v>
      </c>
      <c r="E117" s="112">
        <v>345221</v>
      </c>
      <c r="F117" s="86"/>
      <c r="G117" s="216"/>
    </row>
    <row r="118" spans="2:8" ht="39" hidden="1" customHeight="1" x14ac:dyDescent="0.2">
      <c r="B118" s="85">
        <v>41059300</v>
      </c>
      <c r="C118" s="12" t="s">
        <v>621</v>
      </c>
      <c r="D118" s="604">
        <f>E118+F118</f>
        <v>0</v>
      </c>
      <c r="E118" s="112"/>
      <c r="F118" s="108"/>
      <c r="G118" s="216"/>
    </row>
    <row r="119" spans="2:8" ht="54.75" hidden="1" customHeight="1" x14ac:dyDescent="0.2">
      <c r="B119" s="80">
        <v>41051400</v>
      </c>
      <c r="C119" s="81" t="s">
        <v>295</v>
      </c>
      <c r="D119" s="604">
        <f>E119+F119</f>
        <v>0</v>
      </c>
      <c r="E119" s="112"/>
      <c r="F119" s="112"/>
      <c r="G119" s="221"/>
    </row>
    <row r="120" spans="2:8" ht="69.75" hidden="1" customHeight="1" thickBot="1" x14ac:dyDescent="0.25">
      <c r="B120" s="288" t="s">
        <v>268</v>
      </c>
      <c r="C120" s="289" t="s">
        <v>269</v>
      </c>
      <c r="D120" s="610">
        <f>E120</f>
        <v>0</v>
      </c>
      <c r="E120" s="290"/>
      <c r="F120" s="291"/>
      <c r="G120" s="292"/>
    </row>
    <row r="121" spans="2:8" s="190" customFormat="1" ht="17.25" thickBot="1" x14ac:dyDescent="0.3">
      <c r="B121" s="612"/>
      <c r="C121" s="613" t="s">
        <v>108</v>
      </c>
      <c r="D121" s="611">
        <f>D99+D100</f>
        <v>20128733</v>
      </c>
      <c r="E121" s="614">
        <f>E99+E100</f>
        <v>16578733</v>
      </c>
      <c r="F121" s="614">
        <f>F99+F100</f>
        <v>3550000</v>
      </c>
      <c r="G121" s="615">
        <f>G99+G100</f>
        <v>0</v>
      </c>
      <c r="H121" s="196"/>
    </row>
    <row r="122" spans="2:8" x14ac:dyDescent="0.2">
      <c r="E122" s="2"/>
      <c r="F122" s="2"/>
      <c r="G122" s="2"/>
    </row>
    <row r="123" spans="2:8" s="26" customFormat="1" ht="18.75" x14ac:dyDescent="0.3">
      <c r="B123" s="26" t="s">
        <v>408</v>
      </c>
      <c r="D123" s="116"/>
      <c r="E123" s="652" t="s">
        <v>409</v>
      </c>
      <c r="F123" s="652"/>
      <c r="G123" s="652"/>
    </row>
    <row r="124" spans="2:8" x14ac:dyDescent="0.2">
      <c r="D124" s="43"/>
      <c r="E124" s="2"/>
      <c r="F124" s="2"/>
      <c r="G124" s="2"/>
    </row>
    <row r="125" spans="2:8" ht="15.75" x14ac:dyDescent="0.25">
      <c r="B125" s="117"/>
      <c r="D125" s="43"/>
      <c r="E125" s="2"/>
      <c r="F125" s="118"/>
      <c r="G125" s="119"/>
    </row>
    <row r="126" spans="2:8" ht="15.75" x14ac:dyDescent="0.25">
      <c r="B126" s="117"/>
      <c r="C126" s="117"/>
      <c r="D126" s="117"/>
      <c r="E126" s="119"/>
      <c r="F126" s="2"/>
      <c r="G126" s="2"/>
    </row>
    <row r="127" spans="2:8" x14ac:dyDescent="0.2">
      <c r="E127" s="12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1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81" t="s">
        <v>1</v>
      </c>
      <c r="F1" s="681"/>
      <c r="G1" s="681"/>
    </row>
    <row r="2" spans="2:7" x14ac:dyDescent="0.2">
      <c r="D2" s="653" t="str">
        <f>додаток_1!D2</f>
        <v xml:space="preserve"> до рішення Здолбунівської міської ради</v>
      </c>
      <c r="E2" s="653"/>
      <c r="F2" s="653"/>
      <c r="G2" s="653"/>
    </row>
    <row r="3" spans="2:7" ht="15.75" customHeight="1" x14ac:dyDescent="0.2">
      <c r="D3" s="680" t="str">
        <f>додаток_1!D3</f>
        <v>"Про зміни до бюджету Здолбунівської міської територіальної громади на 2026 рік"</v>
      </c>
      <c r="E3" s="680"/>
      <c r="F3" s="680"/>
      <c r="G3" s="680"/>
    </row>
    <row r="4" spans="2:7" x14ac:dyDescent="0.2">
      <c r="D4" s="653" t="str">
        <f>додаток_1!D4</f>
        <v>від 24 червня 2026 року № 3358</v>
      </c>
      <c r="E4" s="653"/>
      <c r="F4" s="653"/>
      <c r="G4" s="653"/>
    </row>
    <row r="5" spans="2:7" x14ac:dyDescent="0.2">
      <c r="F5" s="32"/>
      <c r="G5" s="32"/>
    </row>
    <row r="8" spans="2:7" ht="15.75" x14ac:dyDescent="0.25">
      <c r="B8" s="654" t="s">
        <v>416</v>
      </c>
      <c r="C8" s="654"/>
      <c r="D8" s="654"/>
      <c r="E8" s="654"/>
      <c r="F8" s="654"/>
      <c r="G8" s="654"/>
    </row>
    <row r="9" spans="2:7" ht="15.75" x14ac:dyDescent="0.25">
      <c r="B9" s="654" t="s">
        <v>467</v>
      </c>
      <c r="C9" s="654"/>
      <c r="D9" s="654"/>
      <c r="E9" s="654"/>
      <c r="F9" s="654"/>
      <c r="G9" s="654"/>
    </row>
    <row r="10" spans="2:7" ht="15.75" x14ac:dyDescent="0.25">
      <c r="B10" s="121"/>
      <c r="C10" s="121"/>
      <c r="D10" s="121"/>
      <c r="E10" s="121"/>
      <c r="F10" s="121"/>
      <c r="G10" s="121"/>
    </row>
    <row r="11" spans="2:7" s="34" customFormat="1" x14ac:dyDescent="0.2">
      <c r="B11" s="682">
        <v>1755900000</v>
      </c>
      <c r="C11" s="682"/>
      <c r="D11" s="124"/>
      <c r="E11" s="124"/>
      <c r="F11" s="124"/>
      <c r="G11" s="124"/>
    </row>
    <row r="12" spans="2:7" s="34" customFormat="1" ht="11.25" x14ac:dyDescent="0.2">
      <c r="B12" s="34" t="s">
        <v>124</v>
      </c>
    </row>
    <row r="13" spans="2:7" ht="13.5" thickBot="1" x14ac:dyDescent="0.25">
      <c r="G13" s="1" t="s">
        <v>12</v>
      </c>
    </row>
    <row r="14" spans="2:7" s="133" customFormat="1" ht="15" x14ac:dyDescent="0.25">
      <c r="B14" s="669" t="s">
        <v>39</v>
      </c>
      <c r="C14" s="671" t="s">
        <v>109</v>
      </c>
      <c r="D14" s="671" t="s">
        <v>105</v>
      </c>
      <c r="E14" s="673" t="s">
        <v>15</v>
      </c>
      <c r="F14" s="675" t="s">
        <v>5</v>
      </c>
      <c r="G14" s="676"/>
    </row>
    <row r="15" spans="2:7" s="133" customFormat="1" ht="43.5" thickBot="1" x14ac:dyDescent="0.3">
      <c r="B15" s="670"/>
      <c r="C15" s="672"/>
      <c r="D15" s="672"/>
      <c r="E15" s="674"/>
      <c r="F15" s="134" t="s">
        <v>106</v>
      </c>
      <c r="G15" s="135" t="s">
        <v>107</v>
      </c>
    </row>
    <row r="16" spans="2:7" s="133" customFormat="1" ht="15.75" thickBot="1" x14ac:dyDescent="0.3">
      <c r="B16" s="136">
        <v>1</v>
      </c>
      <c r="C16" s="136">
        <v>2</v>
      </c>
      <c r="D16" s="136">
        <v>3</v>
      </c>
      <c r="E16" s="136">
        <v>4</v>
      </c>
      <c r="F16" s="137">
        <v>5</v>
      </c>
      <c r="G16" s="138">
        <v>6</v>
      </c>
    </row>
    <row r="17" spans="2:10" s="133" customFormat="1" ht="15.75" thickBot="1" x14ac:dyDescent="0.3">
      <c r="B17" s="677" t="s">
        <v>113</v>
      </c>
      <c r="C17" s="678"/>
      <c r="D17" s="678"/>
      <c r="E17" s="678"/>
      <c r="F17" s="678"/>
      <c r="G17" s="679"/>
    </row>
    <row r="18" spans="2:10" s="133" customFormat="1" ht="15" x14ac:dyDescent="0.25">
      <c r="B18" s="139">
        <v>200000</v>
      </c>
      <c r="C18" s="126" t="s">
        <v>110</v>
      </c>
      <c r="D18" s="616">
        <f>D19</f>
        <v>0</v>
      </c>
      <c r="E18" s="126">
        <f>E19</f>
        <v>-9736734</v>
      </c>
      <c r="F18" s="245">
        <f>F19</f>
        <v>9736734</v>
      </c>
      <c r="G18" s="126">
        <f>G19</f>
        <v>9736734</v>
      </c>
    </row>
    <row r="19" spans="2:10" s="133" customFormat="1" ht="30" x14ac:dyDescent="0.25">
      <c r="B19" s="140">
        <v>208000</v>
      </c>
      <c r="C19" s="141" t="s">
        <v>281</v>
      </c>
      <c r="D19" s="617">
        <f>D20-D21</f>
        <v>0</v>
      </c>
      <c r="E19" s="127">
        <f>E20-E21+E22</f>
        <v>-9736734</v>
      </c>
      <c r="F19" s="246">
        <f>F20-F21+F22</f>
        <v>9736734</v>
      </c>
      <c r="G19" s="127">
        <f>G20-G21+G22</f>
        <v>9736734</v>
      </c>
    </row>
    <row r="20" spans="2:10" s="133" customFormat="1" ht="15" x14ac:dyDescent="0.25">
      <c r="B20" s="142">
        <v>208100</v>
      </c>
      <c r="C20" s="141" t="s">
        <v>231</v>
      </c>
      <c r="D20" s="618">
        <f>E20+F20</f>
        <v>0</v>
      </c>
      <c r="E20" s="129"/>
      <c r="F20" s="247"/>
      <c r="G20" s="129"/>
    </row>
    <row r="21" spans="2:10" s="133" customFormat="1" ht="15" x14ac:dyDescent="0.25">
      <c r="B21" s="143">
        <v>208200</v>
      </c>
      <c r="C21" s="128" t="s">
        <v>40</v>
      </c>
      <c r="D21" s="618">
        <f>E21+F21</f>
        <v>0</v>
      </c>
      <c r="E21" s="129"/>
      <c r="F21" s="247"/>
      <c r="G21" s="129"/>
    </row>
    <row r="22" spans="2:10" s="133" customFormat="1" ht="60.75" customHeight="1" x14ac:dyDescent="0.25">
      <c r="B22" s="208">
        <v>208400</v>
      </c>
      <c r="C22" s="141" t="s">
        <v>59</v>
      </c>
      <c r="D22" s="619">
        <f>E22+F22</f>
        <v>0</v>
      </c>
      <c r="E22" s="129">
        <v>-9736734</v>
      </c>
      <c r="F22" s="247">
        <f>799134+10205600-1268000</f>
        <v>9736734</v>
      </c>
      <c r="G22" s="129">
        <f>799134+10205600-1268000</f>
        <v>9736734</v>
      </c>
      <c r="J22" s="215"/>
    </row>
    <row r="23" spans="2:10" s="133" customFormat="1" ht="17.25" customHeight="1" thickBot="1" x14ac:dyDescent="0.3">
      <c r="B23" s="144"/>
      <c r="C23" s="145" t="s">
        <v>111</v>
      </c>
      <c r="D23" s="620">
        <f>D18</f>
        <v>0</v>
      </c>
      <c r="E23" s="131">
        <f>E18</f>
        <v>-9736734</v>
      </c>
      <c r="F23" s="248">
        <f>F18</f>
        <v>9736734</v>
      </c>
      <c r="G23" s="131">
        <f>G18</f>
        <v>9736734</v>
      </c>
    </row>
    <row r="24" spans="2:10" s="133" customFormat="1" ht="17.25" customHeight="1" thickBot="1" x14ac:dyDescent="0.3">
      <c r="B24" s="666" t="s">
        <v>114</v>
      </c>
      <c r="C24" s="667"/>
      <c r="D24" s="667"/>
      <c r="E24" s="667"/>
      <c r="F24" s="667"/>
      <c r="G24" s="668"/>
    </row>
    <row r="25" spans="2:10" s="62" customFormat="1" ht="28.5" x14ac:dyDescent="0.2">
      <c r="B25" s="139">
        <v>600000</v>
      </c>
      <c r="C25" s="146" t="s">
        <v>41</v>
      </c>
      <c r="D25" s="616">
        <f>D26</f>
        <v>0</v>
      </c>
      <c r="E25" s="126">
        <f>E26</f>
        <v>-9736734</v>
      </c>
      <c r="F25" s="245">
        <f>F26</f>
        <v>9736734</v>
      </c>
      <c r="G25" s="126">
        <f>G26</f>
        <v>9736734</v>
      </c>
    </row>
    <row r="26" spans="2:10" s="62" customFormat="1" ht="12.75" customHeight="1" x14ac:dyDescent="0.2">
      <c r="B26" s="140">
        <v>602000</v>
      </c>
      <c r="C26" s="147" t="s">
        <v>232</v>
      </c>
      <c r="D26" s="617">
        <f>D27-D28</f>
        <v>0</v>
      </c>
      <c r="E26" s="127">
        <f>E27-E28+E29</f>
        <v>-9736734</v>
      </c>
      <c r="F26" s="246">
        <f>F27-F28+F29</f>
        <v>9736734</v>
      </c>
      <c r="G26" s="127">
        <f>G27-G28+G29</f>
        <v>9736734</v>
      </c>
    </row>
    <row r="27" spans="2:10" s="62" customFormat="1" ht="15" x14ac:dyDescent="0.25">
      <c r="B27" s="142">
        <v>602100</v>
      </c>
      <c r="C27" s="141" t="s">
        <v>231</v>
      </c>
      <c r="D27" s="618">
        <f>E27+F27</f>
        <v>0</v>
      </c>
      <c r="E27" s="129">
        <f>E20</f>
        <v>0</v>
      </c>
      <c r="F27" s="247">
        <f t="shared" ref="F27:G29" si="0">F20</f>
        <v>0</v>
      </c>
      <c r="G27" s="129">
        <f t="shared" si="0"/>
        <v>0</v>
      </c>
    </row>
    <row r="28" spans="2:10" s="62" customFormat="1" ht="15" x14ac:dyDescent="0.25">
      <c r="B28" s="143">
        <v>602200</v>
      </c>
      <c r="C28" s="128" t="s">
        <v>40</v>
      </c>
      <c r="D28" s="618">
        <f>E28+F28</f>
        <v>0</v>
      </c>
      <c r="E28" s="129">
        <f>E21</f>
        <v>0</v>
      </c>
      <c r="F28" s="247">
        <f t="shared" si="0"/>
        <v>0</v>
      </c>
      <c r="G28" s="129">
        <f t="shared" si="0"/>
        <v>0</v>
      </c>
    </row>
    <row r="29" spans="2:10" s="133" customFormat="1" ht="60.75" customHeight="1" x14ac:dyDescent="0.25">
      <c r="B29" s="143">
        <v>602400</v>
      </c>
      <c r="C29" s="141" t="s">
        <v>59</v>
      </c>
      <c r="D29" s="618">
        <f>E29+F29</f>
        <v>0</v>
      </c>
      <c r="E29" s="129">
        <f>E22</f>
        <v>-9736734</v>
      </c>
      <c r="F29" s="247">
        <f t="shared" si="0"/>
        <v>9736734</v>
      </c>
      <c r="G29" s="129">
        <f t="shared" si="0"/>
        <v>9736734</v>
      </c>
    </row>
    <row r="30" spans="2:10" s="133" customFormat="1" ht="15.75" thickBot="1" x14ac:dyDescent="0.3">
      <c r="B30" s="148"/>
      <c r="C30" s="145" t="s">
        <v>111</v>
      </c>
      <c r="D30" s="621">
        <f>D25</f>
        <v>0</v>
      </c>
      <c r="E30" s="132">
        <f>E25</f>
        <v>-9736734</v>
      </c>
      <c r="F30" s="249">
        <f>F25</f>
        <v>9736734</v>
      </c>
      <c r="G30" s="132">
        <f>G25</f>
        <v>9736734</v>
      </c>
    </row>
    <row r="35" spans="2:7" s="26" customFormat="1" ht="18.75" x14ac:dyDescent="0.3">
      <c r="B35" s="26" t="s">
        <v>408</v>
      </c>
      <c r="D35" s="116"/>
      <c r="E35" s="652" t="s">
        <v>409</v>
      </c>
      <c r="F35" s="652"/>
      <c r="G35" s="652"/>
    </row>
    <row r="36" spans="2:7" ht="15.75" x14ac:dyDescent="0.25">
      <c r="B36" s="117"/>
      <c r="E36" s="117"/>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8"/>
  <sheetViews>
    <sheetView zoomScale="80" zoomScaleNormal="80" zoomScaleSheetLayoutView="80" workbookViewId="0"/>
  </sheetViews>
  <sheetFormatPr defaultRowHeight="15" x14ac:dyDescent="0.25"/>
  <cols>
    <col min="1" max="1" width="11.140625" style="133" customWidth="1"/>
    <col min="2" max="2" width="12.140625" style="133" customWidth="1"/>
    <col min="3" max="3" width="11.7109375" style="133" customWidth="1"/>
    <col min="4" max="4" width="55.42578125" style="133" customWidth="1"/>
    <col min="5" max="5" width="19.7109375" style="133" customWidth="1"/>
    <col min="6" max="6" width="16.28515625" style="133" customWidth="1"/>
    <col min="7" max="7" width="16.85546875" style="133" customWidth="1"/>
    <col min="8" max="8" width="13.85546875" style="133" customWidth="1"/>
    <col min="9" max="9" width="15.42578125" style="133" customWidth="1"/>
    <col min="10" max="10" width="15.85546875" style="133" customWidth="1"/>
    <col min="11" max="11" width="15.5703125" style="133" customWidth="1"/>
    <col min="12" max="12" width="13.7109375" style="133" customWidth="1"/>
    <col min="13" max="13" width="13" style="133" customWidth="1"/>
    <col min="14" max="14" width="9.140625" style="133" customWidth="1"/>
    <col min="15" max="15" width="15.5703125" style="133" customWidth="1"/>
    <col min="16" max="16" width="17.28515625" style="133" customWidth="1"/>
    <col min="17" max="17" width="10.85546875" style="133" bestFit="1" customWidth="1"/>
    <col min="18" max="18" width="13.5703125" style="133" bestFit="1" customWidth="1"/>
    <col min="19" max="16384" width="9.140625" style="133"/>
  </cols>
  <sheetData>
    <row r="1" spans="1:16" x14ac:dyDescent="0.25">
      <c r="K1" s="683" t="s">
        <v>619</v>
      </c>
      <c r="L1" s="683"/>
      <c r="M1" s="683"/>
      <c r="N1" s="683"/>
      <c r="O1" s="683"/>
      <c r="P1" s="683"/>
    </row>
    <row r="2" spans="1:16" x14ac:dyDescent="0.25">
      <c r="C2" s="209"/>
      <c r="K2" s="683" t="str">
        <f>додаток_1!D2</f>
        <v xml:space="preserve"> до рішення Здолбунівської міської ради</v>
      </c>
      <c r="L2" s="683"/>
      <c r="M2" s="683"/>
      <c r="N2" s="683"/>
      <c r="O2" s="683"/>
      <c r="P2" s="683"/>
    </row>
    <row r="3" spans="1:16" ht="21" customHeight="1" x14ac:dyDescent="0.25">
      <c r="K3" s="684" t="str">
        <f>додаток_1!D3</f>
        <v>"Про зміни до бюджету Здолбунівської міської територіальної громади на 2026 рік"</v>
      </c>
      <c r="L3" s="684"/>
      <c r="M3" s="684"/>
      <c r="N3" s="684"/>
      <c r="O3" s="684"/>
      <c r="P3" s="684"/>
    </row>
    <row r="4" spans="1:16" ht="15" customHeight="1" x14ac:dyDescent="0.25">
      <c r="K4" s="683" t="str">
        <f>додаток_1!D4</f>
        <v>від 24 червня 2026 року № 3358</v>
      </c>
      <c r="L4" s="683"/>
      <c r="M4" s="683"/>
      <c r="N4" s="683"/>
      <c r="O4" s="683"/>
      <c r="P4" s="683"/>
    </row>
    <row r="5" spans="1:16" x14ac:dyDescent="0.25">
      <c r="B5" s="685" t="s">
        <v>415</v>
      </c>
      <c r="C5" s="685"/>
      <c r="D5" s="685"/>
      <c r="E5" s="685"/>
      <c r="F5" s="685"/>
      <c r="G5" s="685"/>
      <c r="H5" s="685"/>
      <c r="I5" s="685"/>
      <c r="J5" s="685"/>
      <c r="K5" s="685"/>
      <c r="L5" s="685"/>
      <c r="M5" s="685"/>
      <c r="N5" s="685"/>
      <c r="O5" s="685"/>
      <c r="P5" s="685"/>
    </row>
    <row r="6" spans="1:16" ht="17.25" customHeight="1" x14ac:dyDescent="0.25">
      <c r="B6" s="685" t="s">
        <v>467</v>
      </c>
      <c r="C6" s="685"/>
      <c r="D6" s="685"/>
      <c r="E6" s="685"/>
      <c r="F6" s="685"/>
      <c r="G6" s="685"/>
      <c r="H6" s="685"/>
      <c r="I6" s="685"/>
      <c r="J6" s="685"/>
      <c r="K6" s="685"/>
      <c r="L6" s="685"/>
      <c r="M6" s="685"/>
      <c r="N6" s="685"/>
      <c r="O6" s="685"/>
      <c r="P6" s="685"/>
    </row>
    <row r="7" spans="1:16" x14ac:dyDescent="0.25">
      <c r="A7" s="695">
        <v>1755900000</v>
      </c>
      <c r="B7" s="695"/>
      <c r="C7" s="64"/>
      <c r="D7" s="64"/>
      <c r="E7" s="64"/>
      <c r="F7" s="64"/>
      <c r="G7" s="64"/>
      <c r="H7" s="64"/>
      <c r="I7" s="64"/>
      <c r="J7" s="64"/>
      <c r="K7" s="64"/>
      <c r="L7" s="64"/>
      <c r="M7" s="64"/>
      <c r="N7" s="64"/>
      <c r="O7" s="210"/>
      <c r="P7" s="64"/>
    </row>
    <row r="8" spans="1:16" x14ac:dyDescent="0.25">
      <c r="A8" s="133" t="s">
        <v>129</v>
      </c>
      <c r="B8" s="64"/>
      <c r="C8" s="64"/>
      <c r="D8" s="64"/>
      <c r="E8" s="64"/>
      <c r="F8" s="64"/>
      <c r="G8" s="64"/>
      <c r="H8" s="64"/>
      <c r="I8" s="64"/>
      <c r="J8" s="64"/>
      <c r="K8" s="64"/>
      <c r="L8" s="64"/>
      <c r="M8" s="64"/>
      <c r="N8" s="64"/>
      <c r="O8" s="64"/>
      <c r="P8" s="64"/>
    </row>
    <row r="9" spans="1:16" ht="13.5" customHeight="1" thickBot="1" x14ac:dyDescent="0.3">
      <c r="P9" s="133" t="s">
        <v>19</v>
      </c>
    </row>
    <row r="10" spans="1:16" ht="18" customHeight="1" x14ac:dyDescent="0.25">
      <c r="A10" s="696" t="s">
        <v>125</v>
      </c>
      <c r="B10" s="702" t="s">
        <v>126</v>
      </c>
      <c r="C10" s="705" t="s">
        <v>115</v>
      </c>
      <c r="D10" s="712" t="s">
        <v>127</v>
      </c>
      <c r="E10" s="709" t="s">
        <v>15</v>
      </c>
      <c r="F10" s="710"/>
      <c r="G10" s="710"/>
      <c r="H10" s="710"/>
      <c r="I10" s="711"/>
      <c r="J10" s="709" t="s">
        <v>5</v>
      </c>
      <c r="K10" s="710"/>
      <c r="L10" s="710"/>
      <c r="M10" s="710"/>
      <c r="N10" s="710"/>
      <c r="O10" s="710"/>
      <c r="P10" s="686" t="s">
        <v>0</v>
      </c>
    </row>
    <row r="11" spans="1:16" ht="21" customHeight="1" x14ac:dyDescent="0.25">
      <c r="A11" s="697"/>
      <c r="B11" s="703"/>
      <c r="C11" s="706"/>
      <c r="D11" s="713"/>
      <c r="E11" s="699" t="s">
        <v>106</v>
      </c>
      <c r="F11" s="715" t="s">
        <v>43</v>
      </c>
      <c r="G11" s="689" t="s">
        <v>16</v>
      </c>
      <c r="H11" s="690"/>
      <c r="I11" s="719" t="s">
        <v>44</v>
      </c>
      <c r="J11" s="699" t="s">
        <v>106</v>
      </c>
      <c r="K11" s="691" t="s">
        <v>116</v>
      </c>
      <c r="L11" s="715" t="s">
        <v>43</v>
      </c>
      <c r="M11" s="689" t="s">
        <v>16</v>
      </c>
      <c r="N11" s="690"/>
      <c r="O11" s="693" t="s">
        <v>44</v>
      </c>
      <c r="P11" s="687"/>
    </row>
    <row r="12" spans="1:16" ht="36" customHeight="1" x14ac:dyDescent="0.25">
      <c r="A12" s="697"/>
      <c r="B12" s="703"/>
      <c r="C12" s="706"/>
      <c r="D12" s="713"/>
      <c r="E12" s="700"/>
      <c r="F12" s="715"/>
      <c r="G12" s="691" t="s">
        <v>17</v>
      </c>
      <c r="H12" s="691" t="s">
        <v>18</v>
      </c>
      <c r="I12" s="720"/>
      <c r="J12" s="700"/>
      <c r="K12" s="718"/>
      <c r="L12" s="715"/>
      <c r="M12" s="691" t="s">
        <v>17</v>
      </c>
      <c r="N12" s="717" t="s">
        <v>18</v>
      </c>
      <c r="O12" s="693"/>
      <c r="P12" s="687"/>
    </row>
    <row r="13" spans="1:16" ht="65.25" customHeight="1" thickBot="1" x14ac:dyDescent="0.3">
      <c r="A13" s="698"/>
      <c r="B13" s="704"/>
      <c r="C13" s="707"/>
      <c r="D13" s="714"/>
      <c r="E13" s="708"/>
      <c r="F13" s="716"/>
      <c r="G13" s="692"/>
      <c r="H13" s="692"/>
      <c r="I13" s="721"/>
      <c r="J13" s="701"/>
      <c r="K13" s="692"/>
      <c r="L13" s="716"/>
      <c r="M13" s="692"/>
      <c r="N13" s="704"/>
      <c r="O13" s="694"/>
      <c r="P13" s="688"/>
    </row>
    <row r="14" spans="1:16" ht="15.75" thickBot="1" x14ac:dyDescent="0.3">
      <c r="A14" s="136">
        <v>1</v>
      </c>
      <c r="B14" s="211">
        <v>2</v>
      </c>
      <c r="C14" s="211">
        <v>3</v>
      </c>
      <c r="D14" s="212">
        <v>4</v>
      </c>
      <c r="E14" s="240">
        <v>5</v>
      </c>
      <c r="F14" s="241">
        <v>6</v>
      </c>
      <c r="G14" s="242">
        <v>7</v>
      </c>
      <c r="H14" s="242">
        <v>8</v>
      </c>
      <c r="I14" s="243">
        <v>9</v>
      </c>
      <c r="J14" s="240">
        <v>10</v>
      </c>
      <c r="K14" s="241">
        <v>11</v>
      </c>
      <c r="L14" s="242">
        <v>12</v>
      </c>
      <c r="M14" s="242">
        <v>13</v>
      </c>
      <c r="N14" s="242">
        <v>14</v>
      </c>
      <c r="O14" s="244">
        <v>15</v>
      </c>
      <c r="P14" s="136">
        <v>16</v>
      </c>
    </row>
    <row r="15" spans="1:16" s="117" customFormat="1" ht="20.25" customHeight="1" thickBot="1" x14ac:dyDescent="0.3">
      <c r="A15" s="532" t="s">
        <v>149</v>
      </c>
      <c r="B15" s="533"/>
      <c r="C15" s="534"/>
      <c r="D15" s="535" t="s">
        <v>45</v>
      </c>
      <c r="E15" s="536">
        <f>E16</f>
        <v>4084841</v>
      </c>
      <c r="F15" s="537">
        <f t="shared" ref="F15:P15" si="0">F16</f>
        <v>3734841</v>
      </c>
      <c r="G15" s="537">
        <f t="shared" si="0"/>
        <v>258377</v>
      </c>
      <c r="H15" s="537">
        <f t="shared" si="0"/>
        <v>0</v>
      </c>
      <c r="I15" s="538">
        <f t="shared" si="0"/>
        <v>350000</v>
      </c>
      <c r="J15" s="536">
        <f t="shared" si="0"/>
        <v>4349134</v>
      </c>
      <c r="K15" s="537">
        <f t="shared" si="0"/>
        <v>799134</v>
      </c>
      <c r="L15" s="537">
        <f t="shared" si="0"/>
        <v>0</v>
      </c>
      <c r="M15" s="537">
        <f t="shared" si="0"/>
        <v>0</v>
      </c>
      <c r="N15" s="537">
        <f t="shared" si="0"/>
        <v>0</v>
      </c>
      <c r="O15" s="539">
        <f t="shared" si="0"/>
        <v>4349134</v>
      </c>
      <c r="P15" s="540">
        <f t="shared" si="0"/>
        <v>8433975</v>
      </c>
    </row>
    <row r="16" spans="1:16" s="117" customFormat="1" ht="20.25" customHeight="1" thickBot="1" x14ac:dyDescent="0.3">
      <c r="A16" s="541" t="s">
        <v>150</v>
      </c>
      <c r="B16" s="542"/>
      <c r="C16" s="543"/>
      <c r="D16" s="544" t="s">
        <v>45</v>
      </c>
      <c r="E16" s="545">
        <f>E17+E22+E29+E33+E40+E44+E45+E46+E50+E51</f>
        <v>4084841</v>
      </c>
      <c r="F16" s="546">
        <f t="shared" ref="F16:I16" si="1">F17+F22+F29+F33+F40+F44+F45+F46+F50+F51</f>
        <v>3734841</v>
      </c>
      <c r="G16" s="546">
        <f t="shared" si="1"/>
        <v>258377</v>
      </c>
      <c r="H16" s="546">
        <f t="shared" si="1"/>
        <v>0</v>
      </c>
      <c r="I16" s="549">
        <f t="shared" si="1"/>
        <v>350000</v>
      </c>
      <c r="J16" s="548">
        <f>J39+J41</f>
        <v>4349134</v>
      </c>
      <c r="K16" s="546">
        <f>K17+K18+K19+K20+K21+K22+K23+K25+K26+K28+K29+K33+K34+K36+K37+K40+K41+K42+K43+K45+K46+K47+K48+K50+K51+K35+K38+K27</f>
        <v>799134</v>
      </c>
      <c r="L16" s="546">
        <f t="shared" ref="L16:N16" si="2">L17+L18+L19+L20+L21+L22+L23+L25+L26+L28+L29+L33+L34+L36+L37+L40+L41+L42+L43+L45+L46+L47+L48</f>
        <v>0</v>
      </c>
      <c r="M16" s="546">
        <f t="shared" si="2"/>
        <v>0</v>
      </c>
      <c r="N16" s="546">
        <f t="shared" si="2"/>
        <v>0</v>
      </c>
      <c r="O16" s="547">
        <f>O17+O18+O19+O20+O21+O22+O23+O25+O26+O28+O29+O33+O34+O36+O37+O40+O41+O42+O43+O45+O46+O47+O48+O50+O51+O35+O38+O39+O27</f>
        <v>4349134</v>
      </c>
      <c r="P16" s="549">
        <f>P17+P22+P29+P33+P39+P40+P41+P44+P45+P46+P50+P51</f>
        <v>8433975</v>
      </c>
    </row>
    <row r="17" spans="1:18" s="117" customFormat="1" ht="68.25" customHeight="1" x14ac:dyDescent="0.25">
      <c r="A17" s="314" t="s">
        <v>88</v>
      </c>
      <c r="B17" s="315" t="s">
        <v>72</v>
      </c>
      <c r="C17" s="316" t="s">
        <v>46</v>
      </c>
      <c r="D17" s="317" t="s">
        <v>338</v>
      </c>
      <c r="E17" s="570">
        <f>F17</f>
        <v>502550</v>
      </c>
      <c r="F17" s="318">
        <f>230000+272550</f>
        <v>502550</v>
      </c>
      <c r="G17" s="318"/>
      <c r="H17" s="318"/>
      <c r="I17" s="294"/>
      <c r="J17" s="570"/>
      <c r="K17" s="319"/>
      <c r="L17" s="318"/>
      <c r="M17" s="318"/>
      <c r="N17" s="318"/>
      <c r="O17" s="294"/>
      <c r="P17" s="584">
        <f>E17+J17</f>
        <v>502550</v>
      </c>
      <c r="Q17" s="320"/>
      <c r="R17" s="321"/>
    </row>
    <row r="18" spans="1:18" s="117" customFormat="1" ht="15.75" hidden="1" x14ac:dyDescent="0.25">
      <c r="A18" s="322" t="s">
        <v>89</v>
      </c>
      <c r="B18" s="323" t="s">
        <v>68</v>
      </c>
      <c r="C18" s="324" t="s">
        <v>55</v>
      </c>
      <c r="D18" s="325" t="s">
        <v>83</v>
      </c>
      <c r="E18" s="571">
        <f t="shared" ref="E18:E26" si="3">F18</f>
        <v>0</v>
      </c>
      <c r="F18" s="326"/>
      <c r="G18" s="326"/>
      <c r="H18" s="326"/>
      <c r="I18" s="167"/>
      <c r="J18" s="571"/>
      <c r="K18" s="327"/>
      <c r="L18" s="326"/>
      <c r="M18" s="326"/>
      <c r="N18" s="326"/>
      <c r="O18" s="167"/>
      <c r="P18" s="585">
        <f>E18</f>
        <v>0</v>
      </c>
    </row>
    <row r="19" spans="1:18" s="117" customFormat="1" ht="31.5" hidden="1" x14ac:dyDescent="0.25">
      <c r="A19" s="322" t="s">
        <v>322</v>
      </c>
      <c r="B19" s="163">
        <v>3032</v>
      </c>
      <c r="C19" s="324" t="s">
        <v>63</v>
      </c>
      <c r="D19" s="325" t="s">
        <v>323</v>
      </c>
      <c r="E19" s="571">
        <f t="shared" si="3"/>
        <v>0</v>
      </c>
      <c r="F19" s="326"/>
      <c r="G19" s="326"/>
      <c r="H19" s="326"/>
      <c r="I19" s="167"/>
      <c r="J19" s="571"/>
      <c r="K19" s="327"/>
      <c r="L19" s="326"/>
      <c r="M19" s="326"/>
      <c r="N19" s="326"/>
      <c r="O19" s="167"/>
      <c r="P19" s="585">
        <f>E19</f>
        <v>0</v>
      </c>
    </row>
    <row r="20" spans="1:18" s="117" customFormat="1" ht="47.25" hidden="1" x14ac:dyDescent="0.25">
      <c r="A20" s="322" t="s">
        <v>90</v>
      </c>
      <c r="B20" s="163">
        <v>3033</v>
      </c>
      <c r="C20" s="324" t="s">
        <v>63</v>
      </c>
      <c r="D20" s="325" t="s">
        <v>64</v>
      </c>
      <c r="E20" s="571">
        <f t="shared" si="3"/>
        <v>0</v>
      </c>
      <c r="F20" s="326"/>
      <c r="G20" s="326"/>
      <c r="H20" s="326"/>
      <c r="I20" s="167"/>
      <c r="J20" s="571"/>
      <c r="K20" s="327"/>
      <c r="L20" s="326"/>
      <c r="M20" s="326"/>
      <c r="N20" s="326"/>
      <c r="O20" s="167"/>
      <c r="P20" s="585">
        <f t="shared" ref="P20:P25" si="4">E20+J20</f>
        <v>0</v>
      </c>
      <c r="Q20" s="320"/>
    </row>
    <row r="21" spans="1:18" s="117" customFormat="1" ht="31.5" hidden="1" x14ac:dyDescent="0.25">
      <c r="A21" s="322" t="s">
        <v>212</v>
      </c>
      <c r="B21" s="163">
        <v>3035</v>
      </c>
      <c r="C21" s="324" t="s">
        <v>63</v>
      </c>
      <c r="D21" s="325" t="s">
        <v>324</v>
      </c>
      <c r="E21" s="571">
        <f>F21</f>
        <v>0</v>
      </c>
      <c r="F21" s="326"/>
      <c r="G21" s="326"/>
      <c r="H21" s="326"/>
      <c r="I21" s="167"/>
      <c r="J21" s="571"/>
      <c r="K21" s="327"/>
      <c r="L21" s="326"/>
      <c r="M21" s="326"/>
      <c r="N21" s="326"/>
      <c r="O21" s="167"/>
      <c r="P21" s="585">
        <f t="shared" si="4"/>
        <v>0</v>
      </c>
    </row>
    <row r="22" spans="1:18" s="117" customFormat="1" ht="63" x14ac:dyDescent="0.25">
      <c r="A22" s="329" t="s">
        <v>260</v>
      </c>
      <c r="B22" s="330">
        <v>3104</v>
      </c>
      <c r="C22" s="331" t="s">
        <v>258</v>
      </c>
      <c r="D22" s="332" t="s">
        <v>259</v>
      </c>
      <c r="E22" s="571">
        <f>F22</f>
        <v>315221</v>
      </c>
      <c r="F22" s="333">
        <f>90000+225221</f>
        <v>315221</v>
      </c>
      <c r="G22" s="326">
        <v>258377</v>
      </c>
      <c r="H22" s="326"/>
      <c r="I22" s="334"/>
      <c r="J22" s="571">
        <f>K22</f>
        <v>0</v>
      </c>
      <c r="K22" s="327">
        <f>O22</f>
        <v>0</v>
      </c>
      <c r="L22" s="326"/>
      <c r="M22" s="326"/>
      <c r="N22" s="326"/>
      <c r="O22" s="167"/>
      <c r="P22" s="585">
        <f>E22+J22</f>
        <v>315221</v>
      </c>
    </row>
    <row r="23" spans="1:18" s="117" customFormat="1" ht="31.5" hidden="1" x14ac:dyDescent="0.25">
      <c r="A23" s="322" t="s">
        <v>302</v>
      </c>
      <c r="B23" s="323" t="s">
        <v>303</v>
      </c>
      <c r="C23" s="324" t="s">
        <v>173</v>
      </c>
      <c r="D23" s="335" t="s">
        <v>304</v>
      </c>
      <c r="E23" s="572">
        <f>F23</f>
        <v>0</v>
      </c>
      <c r="F23" s="333"/>
      <c r="G23" s="326"/>
      <c r="H23" s="326"/>
      <c r="I23" s="167"/>
      <c r="J23" s="573"/>
      <c r="K23" s="336"/>
      <c r="L23" s="337"/>
      <c r="M23" s="337"/>
      <c r="N23" s="337"/>
      <c r="O23" s="194"/>
      <c r="P23" s="585">
        <f>E23+J23</f>
        <v>0</v>
      </c>
    </row>
    <row r="24" spans="1:18" s="117" customFormat="1" ht="64.5" hidden="1" customHeight="1" x14ac:dyDescent="0.25">
      <c r="A24" s="238" t="s">
        <v>257</v>
      </c>
      <c r="B24" s="460">
        <v>3160</v>
      </c>
      <c r="C24" s="213" t="s">
        <v>65</v>
      </c>
      <c r="D24" s="459" t="s">
        <v>256</v>
      </c>
      <c r="E24" s="572"/>
      <c r="F24" s="333"/>
      <c r="G24" s="326"/>
      <c r="H24" s="326"/>
      <c r="I24" s="167"/>
      <c r="J24" s="573"/>
      <c r="K24" s="336"/>
      <c r="L24" s="337"/>
      <c r="M24" s="337"/>
      <c r="N24" s="337"/>
      <c r="O24" s="194"/>
      <c r="P24" s="585">
        <f>E24+J24</f>
        <v>0</v>
      </c>
    </row>
    <row r="25" spans="1:18" s="117" customFormat="1" ht="85.5" hidden="1" customHeight="1" x14ac:dyDescent="0.25">
      <c r="A25" s="238" t="s">
        <v>460</v>
      </c>
      <c r="B25" s="400">
        <v>3225</v>
      </c>
      <c r="C25" s="213" t="s">
        <v>461</v>
      </c>
      <c r="D25" s="239" t="s">
        <v>462</v>
      </c>
      <c r="E25" s="573">
        <f t="shared" si="3"/>
        <v>0</v>
      </c>
      <c r="F25" s="337"/>
      <c r="G25" s="339"/>
      <c r="H25" s="339"/>
      <c r="I25" s="340"/>
      <c r="J25" s="579">
        <f>K25</f>
        <v>0</v>
      </c>
      <c r="K25" s="341">
        <f>O25</f>
        <v>0</v>
      </c>
      <c r="L25" s="342"/>
      <c r="M25" s="342"/>
      <c r="N25" s="342"/>
      <c r="O25" s="343"/>
      <c r="P25" s="586">
        <f t="shared" si="4"/>
        <v>0</v>
      </c>
    </row>
    <row r="26" spans="1:18" s="117" customFormat="1" ht="31.5" hidden="1" x14ac:dyDescent="0.25">
      <c r="A26" s="322" t="s">
        <v>121</v>
      </c>
      <c r="B26" s="323" t="s">
        <v>100</v>
      </c>
      <c r="C26" s="324" t="s">
        <v>48</v>
      </c>
      <c r="D26" s="325" t="s">
        <v>627</v>
      </c>
      <c r="E26" s="570">
        <f t="shared" si="3"/>
        <v>0</v>
      </c>
      <c r="F26" s="344"/>
      <c r="G26" s="318"/>
      <c r="H26" s="318"/>
      <c r="I26" s="294"/>
      <c r="J26" s="571"/>
      <c r="K26" s="327"/>
      <c r="L26" s="326"/>
      <c r="M26" s="326"/>
      <c r="N26" s="326"/>
      <c r="O26" s="167"/>
      <c r="P26" s="585">
        <f t="shared" ref="P26:P32" si="5">E26+J26</f>
        <v>0</v>
      </c>
    </row>
    <row r="27" spans="1:18" s="117" customFormat="1" ht="69" hidden="1" customHeight="1" x14ac:dyDescent="0.25">
      <c r="A27" s="488" t="s">
        <v>511</v>
      </c>
      <c r="B27" s="490" t="s">
        <v>624</v>
      </c>
      <c r="C27" s="491" t="s">
        <v>48</v>
      </c>
      <c r="D27" s="489" t="s">
        <v>512</v>
      </c>
      <c r="E27" s="570"/>
      <c r="F27" s="344"/>
      <c r="G27" s="318"/>
      <c r="H27" s="318"/>
      <c r="I27" s="294"/>
      <c r="J27" s="571"/>
      <c r="K27" s="327"/>
      <c r="L27" s="326"/>
      <c r="M27" s="326"/>
      <c r="N27" s="326"/>
      <c r="O27" s="167"/>
      <c r="P27" s="585">
        <f t="shared" si="5"/>
        <v>0</v>
      </c>
    </row>
    <row r="28" spans="1:18" s="117" customFormat="1" ht="15.75" hidden="1" x14ac:dyDescent="0.25">
      <c r="A28" s="322" t="s">
        <v>122</v>
      </c>
      <c r="B28" s="323" t="s">
        <v>101</v>
      </c>
      <c r="C28" s="324" t="s">
        <v>51</v>
      </c>
      <c r="D28" s="325" t="s">
        <v>102</v>
      </c>
      <c r="E28" s="571">
        <f>F28</f>
        <v>0</v>
      </c>
      <c r="F28" s="333"/>
      <c r="G28" s="326"/>
      <c r="H28" s="326"/>
      <c r="I28" s="167"/>
      <c r="J28" s="571"/>
      <c r="K28" s="327"/>
      <c r="L28" s="326"/>
      <c r="M28" s="326"/>
      <c r="N28" s="326"/>
      <c r="O28" s="167"/>
      <c r="P28" s="585">
        <f t="shared" si="5"/>
        <v>0</v>
      </c>
      <c r="Q28" s="320"/>
    </row>
    <row r="29" spans="1:18" s="189" customFormat="1" ht="36.75" customHeight="1" x14ac:dyDescent="0.25">
      <c r="A29" s="322" t="s">
        <v>343</v>
      </c>
      <c r="B29" s="173" t="s">
        <v>344</v>
      </c>
      <c r="C29" s="345"/>
      <c r="D29" s="346" t="s">
        <v>345</v>
      </c>
      <c r="E29" s="574">
        <f>E30+E31+E32</f>
        <v>349070</v>
      </c>
      <c r="F29" s="347">
        <f>F30+F31+F32</f>
        <v>349070</v>
      </c>
      <c r="G29" s="347"/>
      <c r="H29" s="347"/>
      <c r="I29" s="161"/>
      <c r="J29" s="574"/>
      <c r="K29" s="347"/>
      <c r="L29" s="347"/>
      <c r="M29" s="347"/>
      <c r="N29" s="347"/>
      <c r="O29" s="161"/>
      <c r="P29" s="585">
        <f>E29+J29</f>
        <v>349070</v>
      </c>
      <c r="Q29" s="348"/>
    </row>
    <row r="30" spans="1:18" s="356" customFormat="1" ht="42" customHeight="1" x14ac:dyDescent="0.25">
      <c r="A30" s="349" t="s">
        <v>135</v>
      </c>
      <c r="B30" s="350" t="s">
        <v>136</v>
      </c>
      <c r="C30" s="351" t="s">
        <v>49</v>
      </c>
      <c r="D30" s="352" t="s">
        <v>137</v>
      </c>
      <c r="E30" s="575">
        <f t="shared" ref="E30:E36" si="6">F30</f>
        <v>300000</v>
      </c>
      <c r="F30" s="353">
        <v>300000</v>
      </c>
      <c r="G30" s="354"/>
      <c r="H30" s="354"/>
      <c r="I30" s="334"/>
      <c r="J30" s="575"/>
      <c r="K30" s="355"/>
      <c r="L30" s="354"/>
      <c r="M30" s="354"/>
      <c r="N30" s="354"/>
      <c r="O30" s="334"/>
      <c r="P30" s="587">
        <f t="shared" si="5"/>
        <v>300000</v>
      </c>
    </row>
    <row r="31" spans="1:18" s="356" customFormat="1" ht="37.5" customHeight="1" x14ac:dyDescent="0.25">
      <c r="A31" s="349" t="s">
        <v>186</v>
      </c>
      <c r="B31" s="350" t="s">
        <v>187</v>
      </c>
      <c r="C31" s="351" t="s">
        <v>49</v>
      </c>
      <c r="D31" s="352" t="s">
        <v>188</v>
      </c>
      <c r="E31" s="575">
        <f t="shared" si="6"/>
        <v>49070</v>
      </c>
      <c r="F31" s="353">
        <v>49070</v>
      </c>
      <c r="G31" s="354"/>
      <c r="H31" s="354"/>
      <c r="I31" s="334"/>
      <c r="J31" s="575"/>
      <c r="K31" s="355"/>
      <c r="L31" s="354"/>
      <c r="M31" s="354"/>
      <c r="N31" s="354"/>
      <c r="O31" s="334"/>
      <c r="P31" s="587">
        <f t="shared" si="5"/>
        <v>49070</v>
      </c>
    </row>
    <row r="32" spans="1:18" s="356" customFormat="1" ht="39" hidden="1" customHeight="1" x14ac:dyDescent="0.25">
      <c r="A32" s="349" t="s">
        <v>263</v>
      </c>
      <c r="B32" s="350" t="s">
        <v>262</v>
      </c>
      <c r="C32" s="351" t="s">
        <v>49</v>
      </c>
      <c r="D32" s="352" t="s">
        <v>264</v>
      </c>
      <c r="E32" s="575">
        <f>F32+I32</f>
        <v>0</v>
      </c>
      <c r="F32" s="354"/>
      <c r="G32" s="354"/>
      <c r="H32" s="354"/>
      <c r="I32" s="334"/>
      <c r="J32" s="575"/>
      <c r="K32" s="355"/>
      <c r="L32" s="354"/>
      <c r="M32" s="354"/>
      <c r="N32" s="354"/>
      <c r="O32" s="334"/>
      <c r="P32" s="587">
        <f t="shared" si="5"/>
        <v>0</v>
      </c>
    </row>
    <row r="33" spans="1:16" s="117" customFormat="1" ht="24.75" customHeight="1" x14ac:dyDescent="0.25">
      <c r="A33" s="322" t="s">
        <v>91</v>
      </c>
      <c r="B33" s="323" t="s">
        <v>76</v>
      </c>
      <c r="C33" s="324" t="s">
        <v>49</v>
      </c>
      <c r="D33" s="357" t="s">
        <v>77</v>
      </c>
      <c r="E33" s="576">
        <f>F33+I33</f>
        <v>1499000</v>
      </c>
      <c r="F33" s="358">
        <f>50000+150000+500000+400000+99000+80000+40000</f>
        <v>1319000</v>
      </c>
      <c r="G33" s="326"/>
      <c r="H33" s="358"/>
      <c r="I33" s="359">
        <f>80000+100000</f>
        <v>180000</v>
      </c>
      <c r="J33" s="571">
        <f>K33</f>
        <v>0</v>
      </c>
      <c r="K33" s="327">
        <f>O33</f>
        <v>0</v>
      </c>
      <c r="L33" s="326"/>
      <c r="M33" s="326"/>
      <c r="N33" s="326"/>
      <c r="O33" s="167"/>
      <c r="P33" s="585">
        <f>E33+J33</f>
        <v>1499000</v>
      </c>
    </row>
    <row r="34" spans="1:16" s="117" customFormat="1" ht="114.75" hidden="1" customHeight="1" x14ac:dyDescent="0.25">
      <c r="A34" s="322" t="s">
        <v>412</v>
      </c>
      <c r="B34" s="323" t="s">
        <v>410</v>
      </c>
      <c r="C34" s="324" t="s">
        <v>248</v>
      </c>
      <c r="D34" s="462" t="s">
        <v>411</v>
      </c>
      <c r="E34" s="576">
        <f t="shared" si="6"/>
        <v>0</v>
      </c>
      <c r="F34" s="358"/>
      <c r="G34" s="326"/>
      <c r="H34" s="358"/>
      <c r="I34" s="359"/>
      <c r="J34" s="571"/>
      <c r="K34" s="327"/>
      <c r="L34" s="326"/>
      <c r="M34" s="326"/>
      <c r="N34" s="326"/>
      <c r="O34" s="167"/>
      <c r="P34" s="585">
        <f>E34+J34</f>
        <v>0</v>
      </c>
    </row>
    <row r="35" spans="1:16" s="117" customFormat="1" ht="66.75" hidden="1" customHeight="1" x14ac:dyDescent="0.25">
      <c r="A35" s="322" t="s">
        <v>325</v>
      </c>
      <c r="B35" s="323" t="s">
        <v>326</v>
      </c>
      <c r="C35" s="324" t="s">
        <v>248</v>
      </c>
      <c r="D35" s="461" t="s">
        <v>494</v>
      </c>
      <c r="E35" s="576"/>
      <c r="F35" s="358"/>
      <c r="G35" s="326"/>
      <c r="H35" s="358"/>
      <c r="I35" s="359"/>
      <c r="J35" s="571">
        <f>K35</f>
        <v>0</v>
      </c>
      <c r="K35" s="327">
        <f>O35</f>
        <v>0</v>
      </c>
      <c r="L35" s="326"/>
      <c r="M35" s="326"/>
      <c r="N35" s="326"/>
      <c r="O35" s="167"/>
      <c r="P35" s="585">
        <f>E35+J35</f>
        <v>0</v>
      </c>
    </row>
    <row r="36" spans="1:16" s="117" customFormat="1" ht="15.75" hidden="1" x14ac:dyDescent="0.25">
      <c r="A36" s="322" t="s">
        <v>92</v>
      </c>
      <c r="B36" s="163">
        <v>7130</v>
      </c>
      <c r="C36" s="324" t="s">
        <v>54</v>
      </c>
      <c r="D36" s="325" t="s">
        <v>66</v>
      </c>
      <c r="E36" s="571">
        <f t="shared" si="6"/>
        <v>0</v>
      </c>
      <c r="F36" s="326"/>
      <c r="G36" s="326"/>
      <c r="H36" s="326"/>
      <c r="I36" s="167"/>
      <c r="J36" s="571"/>
      <c r="K36" s="327"/>
      <c r="L36" s="326"/>
      <c r="M36" s="326"/>
      <c r="N36" s="326"/>
      <c r="O36" s="167"/>
      <c r="P36" s="585">
        <f>E36+J36</f>
        <v>0</v>
      </c>
    </row>
    <row r="37" spans="1:16" s="117" customFormat="1" ht="31.5" hidden="1" x14ac:dyDescent="0.25">
      <c r="A37" s="322" t="s">
        <v>93</v>
      </c>
      <c r="B37" s="163">
        <v>7350</v>
      </c>
      <c r="C37" s="324" t="s">
        <v>82</v>
      </c>
      <c r="D37" s="325" t="s">
        <v>81</v>
      </c>
      <c r="E37" s="575"/>
      <c r="F37" s="354"/>
      <c r="G37" s="354"/>
      <c r="H37" s="354"/>
      <c r="I37" s="334"/>
      <c r="J37" s="571">
        <f>K37</f>
        <v>0</v>
      </c>
      <c r="K37" s="327">
        <f>O37</f>
        <v>0</v>
      </c>
      <c r="L37" s="326"/>
      <c r="M37" s="326"/>
      <c r="N37" s="326"/>
      <c r="O37" s="167"/>
      <c r="P37" s="585">
        <f>J37</f>
        <v>0</v>
      </c>
    </row>
    <row r="38" spans="1:16" s="117" customFormat="1" ht="31.5" hidden="1" x14ac:dyDescent="0.25">
      <c r="A38" s="322" t="s">
        <v>436</v>
      </c>
      <c r="B38" s="163">
        <v>7367</v>
      </c>
      <c r="C38" s="324" t="s">
        <v>53</v>
      </c>
      <c r="D38" s="325" t="s">
        <v>437</v>
      </c>
      <c r="E38" s="575"/>
      <c r="F38" s="354"/>
      <c r="G38" s="354"/>
      <c r="H38" s="354"/>
      <c r="I38" s="334"/>
      <c r="J38" s="571">
        <f>K38</f>
        <v>0</v>
      </c>
      <c r="K38" s="327">
        <f>O38</f>
        <v>0</v>
      </c>
      <c r="L38" s="326"/>
      <c r="M38" s="326"/>
      <c r="N38" s="326"/>
      <c r="O38" s="167"/>
      <c r="P38" s="585">
        <f>J38</f>
        <v>0</v>
      </c>
    </row>
    <row r="39" spans="1:16" s="117" customFormat="1" ht="31.5" x14ac:dyDescent="0.25">
      <c r="A39" s="322" t="s">
        <v>436</v>
      </c>
      <c r="B39" s="163">
        <v>7367</v>
      </c>
      <c r="C39" s="324" t="s">
        <v>53</v>
      </c>
      <c r="D39" s="325" t="s">
        <v>437</v>
      </c>
      <c r="E39" s="575"/>
      <c r="F39" s="354"/>
      <c r="G39" s="354"/>
      <c r="H39" s="354"/>
      <c r="I39" s="334"/>
      <c r="J39" s="571">
        <f>O39</f>
        <v>3550000</v>
      </c>
      <c r="K39" s="327"/>
      <c r="L39" s="326"/>
      <c r="M39" s="326"/>
      <c r="N39" s="326"/>
      <c r="O39" s="167">
        <v>3550000</v>
      </c>
      <c r="P39" s="585">
        <f>J39</f>
        <v>3550000</v>
      </c>
    </row>
    <row r="40" spans="1:16" s="117" customFormat="1" ht="47.25" x14ac:dyDescent="0.25">
      <c r="A40" s="322" t="s">
        <v>94</v>
      </c>
      <c r="B40" s="163">
        <v>7461</v>
      </c>
      <c r="C40" s="324" t="s">
        <v>79</v>
      </c>
      <c r="D40" s="325" t="s">
        <v>80</v>
      </c>
      <c r="E40" s="571">
        <f>F40</f>
        <v>629000</v>
      </c>
      <c r="F40" s="326">
        <f>-90000+520000+199000</f>
        <v>629000</v>
      </c>
      <c r="G40" s="326"/>
      <c r="H40" s="326"/>
      <c r="I40" s="167"/>
      <c r="J40" s="571"/>
      <c r="K40" s="327"/>
      <c r="L40" s="326"/>
      <c r="M40" s="326"/>
      <c r="N40" s="326"/>
      <c r="O40" s="167"/>
      <c r="P40" s="585">
        <f>E40+J40</f>
        <v>629000</v>
      </c>
    </row>
    <row r="41" spans="1:16" s="117" customFormat="1" ht="39" customHeight="1" x14ac:dyDescent="0.25">
      <c r="A41" s="322" t="s">
        <v>95</v>
      </c>
      <c r="B41" s="163">
        <v>7670</v>
      </c>
      <c r="C41" s="324" t="s">
        <v>53</v>
      </c>
      <c r="D41" s="325" t="s">
        <v>67</v>
      </c>
      <c r="E41" s="575"/>
      <c r="F41" s="354"/>
      <c r="G41" s="354"/>
      <c r="H41" s="354"/>
      <c r="I41" s="334"/>
      <c r="J41" s="571">
        <f>K41</f>
        <v>799134</v>
      </c>
      <c r="K41" s="327">
        <f>O41</f>
        <v>799134</v>
      </c>
      <c r="L41" s="326"/>
      <c r="M41" s="326"/>
      <c r="N41" s="326"/>
      <c r="O41" s="167">
        <f>-800+799934</f>
        <v>799134</v>
      </c>
      <c r="P41" s="585">
        <f>J41</f>
        <v>799134</v>
      </c>
    </row>
    <row r="42" spans="1:16" s="117" customFormat="1" ht="31.5" hidden="1" x14ac:dyDescent="0.25">
      <c r="A42" s="322" t="s">
        <v>96</v>
      </c>
      <c r="B42" s="163">
        <v>7680</v>
      </c>
      <c r="C42" s="324" t="s">
        <v>53</v>
      </c>
      <c r="D42" s="325" t="s">
        <v>78</v>
      </c>
      <c r="E42" s="571">
        <f>F42</f>
        <v>0</v>
      </c>
      <c r="F42" s="326"/>
      <c r="G42" s="354"/>
      <c r="H42" s="354"/>
      <c r="I42" s="334"/>
      <c r="J42" s="571"/>
      <c r="K42" s="327"/>
      <c r="L42" s="326"/>
      <c r="M42" s="326"/>
      <c r="N42" s="326"/>
      <c r="O42" s="167"/>
      <c r="P42" s="585">
        <f t="shared" ref="P42:P47" si="7">E42+J42</f>
        <v>0</v>
      </c>
    </row>
    <row r="43" spans="1:16" s="117" customFormat="1" ht="26.25" hidden="1" customHeight="1" x14ac:dyDescent="0.25">
      <c r="A43" s="322" t="s">
        <v>99</v>
      </c>
      <c r="B43" s="163">
        <v>7693</v>
      </c>
      <c r="C43" s="324" t="s">
        <v>53</v>
      </c>
      <c r="D43" s="325" t="s">
        <v>98</v>
      </c>
      <c r="E43" s="571">
        <f>F43</f>
        <v>0</v>
      </c>
      <c r="F43" s="326"/>
      <c r="G43" s="326"/>
      <c r="H43" s="326"/>
      <c r="I43" s="167"/>
      <c r="J43" s="571"/>
      <c r="K43" s="327"/>
      <c r="L43" s="326"/>
      <c r="M43" s="326"/>
      <c r="N43" s="326"/>
      <c r="O43" s="167"/>
      <c r="P43" s="585">
        <f t="shared" si="7"/>
        <v>0</v>
      </c>
    </row>
    <row r="44" spans="1:16" s="117" customFormat="1" ht="47.25" x14ac:dyDescent="0.25">
      <c r="A44" s="322" t="s">
        <v>593</v>
      </c>
      <c r="B44" s="163">
        <v>7700</v>
      </c>
      <c r="C44" s="362" t="s">
        <v>55</v>
      </c>
      <c r="D44" s="325" t="s">
        <v>594</v>
      </c>
      <c r="E44" s="571">
        <f>F44</f>
        <v>100000</v>
      </c>
      <c r="F44" s="326">
        <v>100000</v>
      </c>
      <c r="G44" s="326"/>
      <c r="H44" s="326"/>
      <c r="I44" s="167"/>
      <c r="J44" s="571">
        <f>O44</f>
        <v>0</v>
      </c>
      <c r="K44" s="363"/>
      <c r="L44" s="326"/>
      <c r="M44" s="326"/>
      <c r="N44" s="326"/>
      <c r="O44" s="167"/>
      <c r="P44" s="588">
        <f>E44+J44</f>
        <v>100000</v>
      </c>
    </row>
    <row r="45" spans="1:16" s="117" customFormat="1" ht="36.75" customHeight="1" x14ac:dyDescent="0.25">
      <c r="A45" s="322" t="s">
        <v>249</v>
      </c>
      <c r="B45" s="163">
        <v>8110</v>
      </c>
      <c r="C45" s="324" t="s">
        <v>251</v>
      </c>
      <c r="D45" s="325" t="s">
        <v>250</v>
      </c>
      <c r="E45" s="571">
        <f>F45</f>
        <v>200000</v>
      </c>
      <c r="F45" s="326">
        <v>200000</v>
      </c>
      <c r="G45" s="326"/>
      <c r="H45" s="326"/>
      <c r="I45" s="167"/>
      <c r="J45" s="571">
        <f>K45</f>
        <v>0</v>
      </c>
      <c r="K45" s="327">
        <f>O45</f>
        <v>0</v>
      </c>
      <c r="L45" s="326"/>
      <c r="M45" s="326"/>
      <c r="N45" s="326"/>
      <c r="O45" s="167"/>
      <c r="P45" s="585">
        <f t="shared" si="7"/>
        <v>200000</v>
      </c>
    </row>
    <row r="46" spans="1:16" s="117" customFormat="1" ht="31.5" x14ac:dyDescent="0.25">
      <c r="A46" s="322" t="s">
        <v>254</v>
      </c>
      <c r="B46" s="163">
        <v>8220</v>
      </c>
      <c r="C46" s="324" t="s">
        <v>215</v>
      </c>
      <c r="D46" s="325" t="s">
        <v>255</v>
      </c>
      <c r="E46" s="571">
        <f>F46</f>
        <v>100000</v>
      </c>
      <c r="F46" s="326">
        <v>100000</v>
      </c>
      <c r="G46" s="326"/>
      <c r="H46" s="326"/>
      <c r="I46" s="167"/>
      <c r="J46" s="571"/>
      <c r="K46" s="327"/>
      <c r="L46" s="326"/>
      <c r="M46" s="326"/>
      <c r="N46" s="326"/>
      <c r="O46" s="167"/>
      <c r="P46" s="585">
        <f t="shared" si="7"/>
        <v>100000</v>
      </c>
    </row>
    <row r="47" spans="1:16" s="117" customFormat="1" ht="15.75" hidden="1" x14ac:dyDescent="0.25">
      <c r="A47" s="322" t="s">
        <v>252</v>
      </c>
      <c r="B47" s="163">
        <v>8240</v>
      </c>
      <c r="C47" s="324" t="s">
        <v>215</v>
      </c>
      <c r="D47" s="325" t="s">
        <v>253</v>
      </c>
      <c r="E47" s="571">
        <f>F47+I47</f>
        <v>0</v>
      </c>
      <c r="F47" s="326"/>
      <c r="G47" s="326"/>
      <c r="H47" s="326"/>
      <c r="I47" s="167"/>
      <c r="J47" s="571">
        <f>K47</f>
        <v>0</v>
      </c>
      <c r="K47" s="327">
        <f>O47</f>
        <v>0</v>
      </c>
      <c r="L47" s="326"/>
      <c r="M47" s="326"/>
      <c r="N47" s="326"/>
      <c r="O47" s="167"/>
      <c r="P47" s="585">
        <f t="shared" si="7"/>
        <v>0</v>
      </c>
    </row>
    <row r="48" spans="1:16" s="117" customFormat="1" ht="15.75" hidden="1" x14ac:dyDescent="0.25">
      <c r="A48" s="322" t="s">
        <v>97</v>
      </c>
      <c r="B48" s="163">
        <v>8340</v>
      </c>
      <c r="C48" s="324" t="s">
        <v>84</v>
      </c>
      <c r="D48" s="325" t="s">
        <v>85</v>
      </c>
      <c r="E48" s="575"/>
      <c r="F48" s="354"/>
      <c r="G48" s="354"/>
      <c r="H48" s="354"/>
      <c r="I48" s="334"/>
      <c r="J48" s="571">
        <f>L48+O48</f>
        <v>0</v>
      </c>
      <c r="K48" s="327"/>
      <c r="L48" s="326"/>
      <c r="M48" s="326"/>
      <c r="N48" s="326"/>
      <c r="O48" s="167"/>
      <c r="P48" s="585">
        <f>J48+E48</f>
        <v>0</v>
      </c>
    </row>
    <row r="49" spans="1:17" s="117" customFormat="1" ht="87" hidden="1" customHeight="1" x14ac:dyDescent="0.25">
      <c r="A49" s="322" t="s">
        <v>233</v>
      </c>
      <c r="B49" s="163">
        <v>9730</v>
      </c>
      <c r="C49" s="324" t="s">
        <v>68</v>
      </c>
      <c r="D49" s="325" t="s">
        <v>234</v>
      </c>
      <c r="E49" s="577"/>
      <c r="F49" s="360"/>
      <c r="G49" s="360"/>
      <c r="H49" s="360"/>
      <c r="I49" s="361"/>
      <c r="J49" s="570">
        <f>K49</f>
        <v>0</v>
      </c>
      <c r="K49" s="319">
        <f>O49</f>
        <v>0</v>
      </c>
      <c r="L49" s="318"/>
      <c r="M49" s="318"/>
      <c r="N49" s="318"/>
      <c r="O49" s="294"/>
      <c r="P49" s="588">
        <f>J49</f>
        <v>0</v>
      </c>
    </row>
    <row r="50" spans="1:17" s="117" customFormat="1" ht="22.5" customHeight="1" x14ac:dyDescent="0.25">
      <c r="A50" s="322" t="s">
        <v>208</v>
      </c>
      <c r="B50" s="163">
        <v>9770</v>
      </c>
      <c r="C50" s="362" t="s">
        <v>68</v>
      </c>
      <c r="D50" s="357" t="s">
        <v>189</v>
      </c>
      <c r="E50" s="571">
        <f>F50+I50</f>
        <v>170000</v>
      </c>
      <c r="F50" s="364">
        <v>70000</v>
      </c>
      <c r="G50" s="326"/>
      <c r="H50" s="326"/>
      <c r="I50" s="167">
        <v>100000</v>
      </c>
      <c r="J50" s="571">
        <f>K50</f>
        <v>0</v>
      </c>
      <c r="K50" s="327">
        <f>O50</f>
        <v>0</v>
      </c>
      <c r="L50" s="326"/>
      <c r="M50" s="326"/>
      <c r="N50" s="326"/>
      <c r="O50" s="167"/>
      <c r="P50" s="588">
        <f>E50+J50</f>
        <v>170000</v>
      </c>
    </row>
    <row r="51" spans="1:17" s="117" customFormat="1" ht="48" customHeight="1" thickBot="1" x14ac:dyDescent="0.3">
      <c r="A51" s="365" t="s">
        <v>210</v>
      </c>
      <c r="B51" s="366">
        <v>9800</v>
      </c>
      <c r="C51" s="367" t="s">
        <v>68</v>
      </c>
      <c r="D51" s="368" t="s">
        <v>211</v>
      </c>
      <c r="E51" s="578">
        <f>F51+I51</f>
        <v>220000</v>
      </c>
      <c r="F51" s="369">
        <f>150000</f>
        <v>150000</v>
      </c>
      <c r="G51" s="369"/>
      <c r="H51" s="369"/>
      <c r="I51" s="370">
        <f>50000+20000</f>
        <v>70000</v>
      </c>
      <c r="J51" s="578">
        <f>K51</f>
        <v>0</v>
      </c>
      <c r="K51" s="369">
        <f>O51</f>
        <v>0</v>
      </c>
      <c r="L51" s="369"/>
      <c r="M51" s="369"/>
      <c r="N51" s="369"/>
      <c r="O51" s="370"/>
      <c r="P51" s="589">
        <f>E51+J51</f>
        <v>220000</v>
      </c>
    </row>
    <row r="52" spans="1:17" s="117" customFormat="1" ht="32.25" thickBot="1" x14ac:dyDescent="0.3">
      <c r="A52" s="518" t="s">
        <v>151</v>
      </c>
      <c r="B52" s="550"/>
      <c r="C52" s="551"/>
      <c r="D52" s="557" t="s">
        <v>153</v>
      </c>
      <c r="E52" s="646">
        <f>E53</f>
        <v>3757158</v>
      </c>
      <c r="F52" s="647">
        <f>F53</f>
        <v>2727158</v>
      </c>
      <c r="G52" s="647">
        <f t="shared" ref="G52:O52" si="8">G53</f>
        <v>-130000</v>
      </c>
      <c r="H52" s="647">
        <f t="shared" si="8"/>
        <v>146000</v>
      </c>
      <c r="I52" s="648">
        <f t="shared" si="8"/>
        <v>1030000</v>
      </c>
      <c r="J52" s="554">
        <f t="shared" si="8"/>
        <v>10205600</v>
      </c>
      <c r="K52" s="554">
        <f t="shared" si="8"/>
        <v>10205600</v>
      </c>
      <c r="L52" s="554">
        <f t="shared" si="8"/>
        <v>3907669</v>
      </c>
      <c r="M52" s="554">
        <f t="shared" si="8"/>
        <v>0</v>
      </c>
      <c r="N52" s="554">
        <f t="shared" si="8"/>
        <v>0</v>
      </c>
      <c r="O52" s="555">
        <f t="shared" si="8"/>
        <v>6297931</v>
      </c>
      <c r="P52" s="556">
        <f>P53</f>
        <v>13962758</v>
      </c>
    </row>
    <row r="53" spans="1:17" s="117" customFormat="1" ht="32.25" thickBot="1" x14ac:dyDescent="0.3">
      <c r="A53" s="518" t="s">
        <v>152</v>
      </c>
      <c r="B53" s="550"/>
      <c r="C53" s="551"/>
      <c r="D53" s="557" t="s">
        <v>153</v>
      </c>
      <c r="E53" s="649">
        <f>E54+E55+E56+E59+E60+E62+E84+E86+E90+E99</f>
        <v>3757158</v>
      </c>
      <c r="F53" s="650">
        <f>F54+F55+F56+F59+F60+F62+F86+F90+F99</f>
        <v>2727158</v>
      </c>
      <c r="G53" s="650">
        <f t="shared" ref="G53:H53" si="9">G54+G55+G56+G59+G60+G62+G86+G90+G99</f>
        <v>-130000</v>
      </c>
      <c r="H53" s="650">
        <f t="shared" si="9"/>
        <v>146000</v>
      </c>
      <c r="I53" s="651">
        <f>I54+I55+I56+I59+I60+I62+I86+I90+I99+I84</f>
        <v>1030000</v>
      </c>
      <c r="J53" s="554">
        <f>J54+J55+J56+J57+J59+J60+J61+J62+J80+J81+J84+J85+J86+J90+J91+J94+J95+J99+J100+J68+J82+J77+J71+J74+J89+J65</f>
        <v>10205600</v>
      </c>
      <c r="K53" s="558">
        <f>K54+K55+K56+K57+K59+K60+K61+K62+K80+K81+K84+K85+K86+K90+K91+K94+K95+K99+K100+K68+K82+K77+K71+K74+K89+K65</f>
        <v>10205600</v>
      </c>
      <c r="L53" s="558">
        <f t="shared" ref="L53:N53" si="10">L54+L55+L56+L57+L59+L60+L61+L62+L80+L81+L84+L85+L86+L90+L91+L94+L95+L99+L100+L68+L67+L82+L77+L71+L74+L89</f>
        <v>3907669</v>
      </c>
      <c r="M53" s="558">
        <f t="shared" si="10"/>
        <v>0</v>
      </c>
      <c r="N53" s="558">
        <f t="shared" si="10"/>
        <v>0</v>
      </c>
      <c r="O53" s="559">
        <f>O54+O55+O56+O57+O59+O60+O61+O62+O80+O81+O84+O85+O86+O90+O91+O94+O95+O99+O100+O68+O82+O77+O71+O74+O89+O65</f>
        <v>6297931</v>
      </c>
      <c r="P53" s="555">
        <f>P54+P55+P56+P59+P60+P62+P65+P80+P84+P86+P90+P99</f>
        <v>13962758</v>
      </c>
    </row>
    <row r="54" spans="1:17" s="117" customFormat="1" ht="37.5" customHeight="1" x14ac:dyDescent="0.25">
      <c r="A54" s="372" t="s">
        <v>185</v>
      </c>
      <c r="B54" s="373" t="s">
        <v>184</v>
      </c>
      <c r="C54" s="374" t="s">
        <v>46</v>
      </c>
      <c r="D54" s="493" t="s">
        <v>337</v>
      </c>
      <c r="E54" s="570">
        <f>F54+I54</f>
        <v>25000</v>
      </c>
      <c r="F54" s="644">
        <v>25000</v>
      </c>
      <c r="G54" s="644"/>
      <c r="H54" s="644"/>
      <c r="I54" s="645"/>
      <c r="J54" s="570"/>
      <c r="K54" s="319"/>
      <c r="L54" s="319"/>
      <c r="M54" s="319"/>
      <c r="N54" s="319"/>
      <c r="O54" s="375"/>
      <c r="P54" s="590">
        <f>E54+J54</f>
        <v>25000</v>
      </c>
    </row>
    <row r="55" spans="1:17" s="117" customFormat="1" ht="24.75" customHeight="1" x14ac:dyDescent="0.25">
      <c r="A55" s="322" t="s">
        <v>154</v>
      </c>
      <c r="B55" s="323" t="s">
        <v>65</v>
      </c>
      <c r="C55" s="362" t="s">
        <v>47</v>
      </c>
      <c r="D55" s="357" t="s">
        <v>74</v>
      </c>
      <c r="E55" s="571">
        <f>F55+I55</f>
        <v>404095</v>
      </c>
      <c r="F55" s="326">
        <f>15000+15000+14000+100000+260095+80000-80000</f>
        <v>404095</v>
      </c>
      <c r="G55" s="326"/>
      <c r="H55" s="326">
        <v>100000</v>
      </c>
      <c r="I55" s="167"/>
      <c r="J55" s="571">
        <f>K55+L55</f>
        <v>0</v>
      </c>
      <c r="K55" s="327">
        <f>O55</f>
        <v>0</v>
      </c>
      <c r="L55" s="326"/>
      <c r="M55" s="326"/>
      <c r="N55" s="326"/>
      <c r="O55" s="167"/>
      <c r="P55" s="588">
        <f>E55+J55</f>
        <v>404095</v>
      </c>
      <c r="Q55" s="320"/>
    </row>
    <row r="56" spans="1:17" s="117" customFormat="1" ht="58.5" customHeight="1" x14ac:dyDescent="0.25">
      <c r="A56" s="329" t="s">
        <v>195</v>
      </c>
      <c r="B56" s="330">
        <v>1021</v>
      </c>
      <c r="C56" s="338" t="s">
        <v>155</v>
      </c>
      <c r="D56" s="402" t="s">
        <v>339</v>
      </c>
      <c r="E56" s="570">
        <f>F56+I56</f>
        <v>2511370</v>
      </c>
      <c r="F56" s="326">
        <f>617939+200000+94000+20000+107000+55000+125400+51000+34653+20000+40000+15000+17000+15000+25500+25000+46000+22878+300000+200000+100000-100000</f>
        <v>2031370</v>
      </c>
      <c r="G56" s="326">
        <f>-100000</f>
        <v>-100000</v>
      </c>
      <c r="H56" s="326">
        <v>46000</v>
      </c>
      <c r="I56" s="167">
        <f>60000+120000+120000+60000+120000</f>
        <v>480000</v>
      </c>
      <c r="J56" s="571">
        <f>K56</f>
        <v>0</v>
      </c>
      <c r="K56" s="327">
        <f>O56</f>
        <v>0</v>
      </c>
      <c r="L56" s="326"/>
      <c r="M56" s="326"/>
      <c r="N56" s="326"/>
      <c r="O56" s="167"/>
      <c r="P56" s="588">
        <f>E56+J56</f>
        <v>2511370</v>
      </c>
    </row>
    <row r="57" spans="1:17" s="189" customFormat="1" ht="32.25" hidden="1" customHeight="1" x14ac:dyDescent="0.25">
      <c r="A57" s="329" t="s">
        <v>198</v>
      </c>
      <c r="B57" s="376">
        <v>1030</v>
      </c>
      <c r="C57" s="377" t="s">
        <v>155</v>
      </c>
      <c r="D57" s="398" t="s">
        <v>340</v>
      </c>
      <c r="E57" s="574">
        <f t="shared" ref="E57:E60" si="11">F57</f>
        <v>0</v>
      </c>
      <c r="F57" s="347">
        <f>F58</f>
        <v>0</v>
      </c>
      <c r="G57" s="347">
        <f>G58</f>
        <v>0</v>
      </c>
      <c r="H57" s="347"/>
      <c r="I57" s="161"/>
      <c r="J57" s="574"/>
      <c r="K57" s="378"/>
      <c r="L57" s="347"/>
      <c r="M57" s="347"/>
      <c r="N57" s="347"/>
      <c r="O57" s="161"/>
      <c r="P57" s="588">
        <f t="shared" ref="P57:P100" si="12">E57+J57</f>
        <v>0</v>
      </c>
    </row>
    <row r="58" spans="1:17" s="356" customFormat="1" ht="30.75" hidden="1" customHeight="1" x14ac:dyDescent="0.25">
      <c r="A58" s="329" t="s">
        <v>197</v>
      </c>
      <c r="B58" s="379">
        <v>1031</v>
      </c>
      <c r="C58" s="380" t="s">
        <v>155</v>
      </c>
      <c r="D58" s="403" t="s">
        <v>327</v>
      </c>
      <c r="E58" s="570">
        <f t="shared" si="11"/>
        <v>0</v>
      </c>
      <c r="F58" s="326"/>
      <c r="G58" s="326"/>
      <c r="H58" s="326"/>
      <c r="I58" s="167"/>
      <c r="J58" s="575"/>
      <c r="K58" s="355"/>
      <c r="L58" s="354"/>
      <c r="M58" s="354"/>
      <c r="N58" s="354"/>
      <c r="O58" s="334"/>
      <c r="P58" s="591">
        <f t="shared" si="12"/>
        <v>0</v>
      </c>
    </row>
    <row r="59" spans="1:17" s="117" customFormat="1" ht="36" customHeight="1" x14ac:dyDescent="0.25">
      <c r="A59" s="329" t="s">
        <v>199</v>
      </c>
      <c r="B59" s="330">
        <v>1070</v>
      </c>
      <c r="C59" s="338" t="s">
        <v>156</v>
      </c>
      <c r="D59" s="402" t="s">
        <v>328</v>
      </c>
      <c r="E59" s="570">
        <f t="shared" si="11"/>
        <v>46711</v>
      </c>
      <c r="F59" s="326">
        <f>-30000+30000+46711</f>
        <v>46711</v>
      </c>
      <c r="G59" s="326">
        <v>-30000</v>
      </c>
      <c r="H59" s="326"/>
      <c r="I59" s="167"/>
      <c r="J59" s="571">
        <f>K59</f>
        <v>0</v>
      </c>
      <c r="K59" s="327">
        <f>O59</f>
        <v>0</v>
      </c>
      <c r="L59" s="326"/>
      <c r="M59" s="326"/>
      <c r="N59" s="326"/>
      <c r="O59" s="167"/>
      <c r="P59" s="588">
        <f t="shared" si="12"/>
        <v>46711</v>
      </c>
    </row>
    <row r="60" spans="1:17" s="117" customFormat="1" ht="32.25" customHeight="1" x14ac:dyDescent="0.25">
      <c r="A60" s="329" t="s">
        <v>200</v>
      </c>
      <c r="B60" s="330">
        <v>1080</v>
      </c>
      <c r="C60" s="338" t="s">
        <v>156</v>
      </c>
      <c r="D60" s="402" t="s">
        <v>341</v>
      </c>
      <c r="E60" s="570">
        <f t="shared" si="11"/>
        <v>60124</v>
      </c>
      <c r="F60" s="326">
        <v>60124</v>
      </c>
      <c r="G60" s="326"/>
      <c r="H60" s="326"/>
      <c r="I60" s="167"/>
      <c r="J60" s="571">
        <f>K60+L60</f>
        <v>0</v>
      </c>
      <c r="K60" s="327"/>
      <c r="L60" s="326"/>
      <c r="M60" s="326"/>
      <c r="N60" s="326"/>
      <c r="O60" s="167"/>
      <c r="P60" s="588">
        <f t="shared" si="12"/>
        <v>60124</v>
      </c>
    </row>
    <row r="61" spans="1:17" s="117" customFormat="1" ht="26.25" hidden="1" customHeight="1" x14ac:dyDescent="0.25">
      <c r="A61" s="329" t="s">
        <v>227</v>
      </c>
      <c r="B61" s="330">
        <v>1142</v>
      </c>
      <c r="C61" s="338" t="s">
        <v>157</v>
      </c>
      <c r="D61" s="332" t="s">
        <v>228</v>
      </c>
      <c r="E61" s="570">
        <f t="shared" ref="E61:E68" si="13">F61</f>
        <v>0</v>
      </c>
      <c r="F61" s="326"/>
      <c r="G61" s="326"/>
      <c r="H61" s="326"/>
      <c r="I61" s="167"/>
      <c r="J61" s="571"/>
      <c r="K61" s="327"/>
      <c r="L61" s="326"/>
      <c r="M61" s="326"/>
      <c r="N61" s="326"/>
      <c r="O61" s="167"/>
      <c r="P61" s="588">
        <f t="shared" si="12"/>
        <v>0</v>
      </c>
    </row>
    <row r="62" spans="1:17" s="189" customFormat="1" ht="32.25" customHeight="1" x14ac:dyDescent="0.25">
      <c r="A62" s="329" t="s">
        <v>201</v>
      </c>
      <c r="B62" s="376">
        <v>1150</v>
      </c>
      <c r="C62" s="377"/>
      <c r="D62" s="399" t="s">
        <v>342</v>
      </c>
      <c r="E62" s="580">
        <f t="shared" si="13"/>
        <v>15771</v>
      </c>
      <c r="F62" s="347">
        <f>F63+F64</f>
        <v>15771</v>
      </c>
      <c r="G62" s="347">
        <f>G63+G64</f>
        <v>0</v>
      </c>
      <c r="H62" s="347">
        <f>H63</f>
        <v>0</v>
      </c>
      <c r="I62" s="161">
        <f>I63+I64</f>
        <v>0</v>
      </c>
      <c r="J62" s="571"/>
      <c r="K62" s="378"/>
      <c r="L62" s="347"/>
      <c r="M62" s="347"/>
      <c r="N62" s="347"/>
      <c r="O62" s="161"/>
      <c r="P62" s="588">
        <f t="shared" si="12"/>
        <v>15771</v>
      </c>
    </row>
    <row r="63" spans="1:17" s="356" customFormat="1" ht="32.25" customHeight="1" x14ac:dyDescent="0.25">
      <c r="A63" s="329" t="s">
        <v>202</v>
      </c>
      <c r="B63" s="330">
        <v>1151</v>
      </c>
      <c r="C63" s="338" t="s">
        <v>157</v>
      </c>
      <c r="D63" s="332" t="s">
        <v>204</v>
      </c>
      <c r="E63" s="570">
        <f t="shared" si="13"/>
        <v>15771</v>
      </c>
      <c r="F63" s="326">
        <v>15771</v>
      </c>
      <c r="G63" s="326"/>
      <c r="H63" s="326"/>
      <c r="I63" s="167"/>
      <c r="J63" s="571"/>
      <c r="K63" s="355"/>
      <c r="L63" s="354"/>
      <c r="M63" s="354"/>
      <c r="N63" s="354"/>
      <c r="O63" s="334"/>
      <c r="P63" s="592">
        <f t="shared" si="12"/>
        <v>15771</v>
      </c>
    </row>
    <row r="64" spans="1:17" s="356" customFormat="1" ht="34.5" hidden="1" customHeight="1" x14ac:dyDescent="0.25">
      <c r="A64" s="329" t="s">
        <v>203</v>
      </c>
      <c r="B64" s="330">
        <v>1152</v>
      </c>
      <c r="C64" s="338" t="s">
        <v>157</v>
      </c>
      <c r="D64" s="332" t="s">
        <v>205</v>
      </c>
      <c r="E64" s="570">
        <f t="shared" si="13"/>
        <v>0</v>
      </c>
      <c r="F64" s="326"/>
      <c r="G64" s="326"/>
      <c r="H64" s="326"/>
      <c r="I64" s="167"/>
      <c r="J64" s="575"/>
      <c r="K64" s="355"/>
      <c r="L64" s="354"/>
      <c r="M64" s="354"/>
      <c r="N64" s="354"/>
      <c r="O64" s="334"/>
      <c r="P64" s="588">
        <f t="shared" si="12"/>
        <v>0</v>
      </c>
    </row>
    <row r="65" spans="1:16" s="189" customFormat="1" ht="50.25" customHeight="1" x14ac:dyDescent="0.25">
      <c r="A65" s="329" t="s">
        <v>588</v>
      </c>
      <c r="B65" s="376">
        <v>1180</v>
      </c>
      <c r="C65" s="377"/>
      <c r="D65" s="399" t="s">
        <v>589</v>
      </c>
      <c r="E65" s="580"/>
      <c r="F65" s="347"/>
      <c r="G65" s="347"/>
      <c r="H65" s="347"/>
      <c r="I65" s="161"/>
      <c r="J65" s="582">
        <f>J66+J67</f>
        <v>10222375</v>
      </c>
      <c r="K65" s="347">
        <f>K66+K67</f>
        <v>10222375</v>
      </c>
      <c r="L65" s="347">
        <f>L67</f>
        <v>3907669</v>
      </c>
      <c r="M65" s="347"/>
      <c r="N65" s="347"/>
      <c r="O65" s="378">
        <f>O66+O67</f>
        <v>6314706</v>
      </c>
      <c r="P65" s="588">
        <f>P66+P67</f>
        <v>10222375</v>
      </c>
    </row>
    <row r="66" spans="1:16" s="356" customFormat="1" ht="75" customHeight="1" x14ac:dyDescent="0.25">
      <c r="A66" s="238" t="s">
        <v>395</v>
      </c>
      <c r="B66" s="400">
        <v>1183</v>
      </c>
      <c r="C66" s="213" t="s">
        <v>157</v>
      </c>
      <c r="D66" s="401" t="s">
        <v>396</v>
      </c>
      <c r="E66" s="570">
        <f t="shared" si="13"/>
        <v>0</v>
      </c>
      <c r="F66" s="326"/>
      <c r="G66" s="326"/>
      <c r="H66" s="326"/>
      <c r="I66" s="167"/>
      <c r="J66" s="571">
        <f>K66</f>
        <v>16775</v>
      </c>
      <c r="K66" s="327">
        <f>O66</f>
        <v>16775</v>
      </c>
      <c r="L66" s="326"/>
      <c r="M66" s="326"/>
      <c r="N66" s="326"/>
      <c r="O66" s="167">
        <v>16775</v>
      </c>
      <c r="P66" s="592">
        <f>J66+E66</f>
        <v>16775</v>
      </c>
    </row>
    <row r="67" spans="1:16" s="356" customFormat="1" ht="79.5" customHeight="1" x14ac:dyDescent="0.25">
      <c r="A67" s="238" t="s">
        <v>568</v>
      </c>
      <c r="B67" s="400">
        <v>1184</v>
      </c>
      <c r="C67" s="213" t="s">
        <v>157</v>
      </c>
      <c r="D67" s="401" t="s">
        <v>569</v>
      </c>
      <c r="E67" s="570">
        <f t="shared" si="13"/>
        <v>0</v>
      </c>
      <c r="F67" s="326"/>
      <c r="G67" s="326"/>
      <c r="H67" s="326"/>
      <c r="I67" s="167"/>
      <c r="J67" s="571">
        <f>K67</f>
        <v>10205600</v>
      </c>
      <c r="K67" s="327">
        <v>10205600</v>
      </c>
      <c r="L67" s="326">
        <v>3907669</v>
      </c>
      <c r="M67" s="326"/>
      <c r="N67" s="326"/>
      <c r="O67" s="167">
        <v>6297931</v>
      </c>
      <c r="P67" s="592">
        <f>J67+E67</f>
        <v>10205600</v>
      </c>
    </row>
    <row r="68" spans="1:16" s="381" customFormat="1" ht="83.25" hidden="1" customHeight="1" x14ac:dyDescent="0.25">
      <c r="A68" s="329" t="s">
        <v>586</v>
      </c>
      <c r="B68" s="330">
        <v>1200</v>
      </c>
      <c r="C68" s="338" t="s">
        <v>157</v>
      </c>
      <c r="D68" s="332" t="s">
        <v>587</v>
      </c>
      <c r="E68" s="570">
        <f t="shared" si="13"/>
        <v>0</v>
      </c>
      <c r="F68" s="326"/>
      <c r="G68" s="326"/>
      <c r="H68" s="326"/>
      <c r="I68" s="167"/>
      <c r="J68" s="581"/>
      <c r="K68" s="326"/>
      <c r="L68" s="326"/>
      <c r="M68" s="326"/>
      <c r="N68" s="326"/>
      <c r="O68" s="327"/>
      <c r="P68" s="592">
        <f>J68+E68</f>
        <v>0</v>
      </c>
    </row>
    <row r="69" spans="1:16" s="117" customFormat="1" ht="23.25" hidden="1" customHeight="1" x14ac:dyDescent="0.25">
      <c r="A69" s="329"/>
      <c r="B69" s="330"/>
      <c r="C69" s="338"/>
      <c r="D69" s="332"/>
      <c r="E69" s="570"/>
      <c r="F69" s="326"/>
      <c r="G69" s="326"/>
      <c r="H69" s="326"/>
      <c r="I69" s="167"/>
      <c r="J69" s="571"/>
      <c r="K69" s="327"/>
      <c r="L69" s="326"/>
      <c r="M69" s="326"/>
      <c r="N69" s="326"/>
      <c r="O69" s="167"/>
      <c r="P69" s="588"/>
    </row>
    <row r="70" spans="1:16" s="117" customFormat="1" ht="12" hidden="1" customHeight="1" x14ac:dyDescent="0.25">
      <c r="A70" s="329"/>
      <c r="B70" s="330"/>
      <c r="C70" s="338"/>
      <c r="D70" s="332"/>
      <c r="E70" s="581"/>
      <c r="F70" s="326"/>
      <c r="G70" s="326"/>
      <c r="H70" s="326"/>
      <c r="I70" s="397"/>
      <c r="J70" s="581"/>
      <c r="K70" s="326"/>
      <c r="L70" s="326"/>
      <c r="M70" s="326"/>
      <c r="N70" s="326"/>
      <c r="O70" s="382"/>
      <c r="P70" s="588"/>
    </row>
    <row r="71" spans="1:16" s="189" customFormat="1" ht="95.25" hidden="1" customHeight="1" x14ac:dyDescent="0.25">
      <c r="A71" s="329" t="s">
        <v>389</v>
      </c>
      <c r="B71" s="376">
        <v>1260</v>
      </c>
      <c r="C71" s="377"/>
      <c r="D71" s="399" t="s">
        <v>391</v>
      </c>
      <c r="E71" s="582"/>
      <c r="F71" s="347"/>
      <c r="G71" s="347"/>
      <c r="H71" s="347"/>
      <c r="I71" s="328"/>
      <c r="J71" s="582">
        <f t="shared" ref="J71:O71" si="14">J72+J73</f>
        <v>0</v>
      </c>
      <c r="K71" s="347">
        <f t="shared" si="14"/>
        <v>0</v>
      </c>
      <c r="L71" s="347">
        <f t="shared" si="14"/>
        <v>0</v>
      </c>
      <c r="M71" s="347">
        <f t="shared" si="14"/>
        <v>0</v>
      </c>
      <c r="N71" s="347">
        <f t="shared" si="14"/>
        <v>0</v>
      </c>
      <c r="O71" s="378">
        <f t="shared" si="14"/>
        <v>0</v>
      </c>
      <c r="P71" s="588">
        <f t="shared" si="12"/>
        <v>0</v>
      </c>
    </row>
    <row r="72" spans="1:16" s="117" customFormat="1" ht="123" hidden="1" customHeight="1" x14ac:dyDescent="0.25">
      <c r="A72" s="329" t="s">
        <v>390</v>
      </c>
      <c r="B72" s="330">
        <v>1261</v>
      </c>
      <c r="C72" s="338" t="s">
        <v>157</v>
      </c>
      <c r="D72" s="332" t="s">
        <v>392</v>
      </c>
      <c r="E72" s="571"/>
      <c r="F72" s="326"/>
      <c r="G72" s="326"/>
      <c r="H72" s="326"/>
      <c r="I72" s="167"/>
      <c r="J72" s="571">
        <f>K72</f>
        <v>0</v>
      </c>
      <c r="K72" s="327">
        <f>O72</f>
        <v>0</v>
      </c>
      <c r="L72" s="326"/>
      <c r="M72" s="326"/>
      <c r="N72" s="326"/>
      <c r="O72" s="167"/>
      <c r="P72" s="588">
        <f>J72+E72</f>
        <v>0</v>
      </c>
    </row>
    <row r="73" spans="1:16" s="117" customFormat="1" ht="68.25" hidden="1" customHeight="1" x14ac:dyDescent="0.25">
      <c r="A73" s="329" t="s">
        <v>429</v>
      </c>
      <c r="B73" s="330">
        <v>1262</v>
      </c>
      <c r="C73" s="338" t="s">
        <v>157</v>
      </c>
      <c r="D73" s="332" t="s">
        <v>393</v>
      </c>
      <c r="E73" s="571"/>
      <c r="F73" s="326"/>
      <c r="G73" s="326"/>
      <c r="H73" s="326"/>
      <c r="I73" s="167"/>
      <c r="J73" s="571"/>
      <c r="K73" s="327"/>
      <c r="L73" s="326"/>
      <c r="M73" s="326"/>
      <c r="N73" s="326"/>
      <c r="O73" s="167"/>
      <c r="P73" s="588">
        <f t="shared" ref="P73:P76" si="15">J73+E73</f>
        <v>0</v>
      </c>
    </row>
    <row r="74" spans="1:16" s="189" customFormat="1" ht="57.75" hidden="1" customHeight="1" x14ac:dyDescent="0.25">
      <c r="A74" s="329" t="s">
        <v>423</v>
      </c>
      <c r="B74" s="383">
        <v>1270</v>
      </c>
      <c r="C74" s="377" t="s">
        <v>157</v>
      </c>
      <c r="D74" s="399" t="s">
        <v>426</v>
      </c>
      <c r="E74" s="574"/>
      <c r="F74" s="347"/>
      <c r="G74" s="347"/>
      <c r="H74" s="347"/>
      <c r="I74" s="161"/>
      <c r="J74" s="574">
        <f>K74</f>
        <v>0</v>
      </c>
      <c r="K74" s="378">
        <f>O74</f>
        <v>0</v>
      </c>
      <c r="L74" s="347"/>
      <c r="M74" s="347"/>
      <c r="N74" s="347"/>
      <c r="O74" s="161">
        <f>O75</f>
        <v>0</v>
      </c>
      <c r="P74" s="588">
        <f t="shared" si="15"/>
        <v>0</v>
      </c>
    </row>
    <row r="75" spans="1:16" s="117" customFormat="1" ht="113.25" hidden="1" customHeight="1" x14ac:dyDescent="0.25">
      <c r="A75" s="329" t="s">
        <v>424</v>
      </c>
      <c r="B75" s="384">
        <v>1273</v>
      </c>
      <c r="C75" s="338" t="s">
        <v>157</v>
      </c>
      <c r="D75" s="332" t="s">
        <v>427</v>
      </c>
      <c r="E75" s="571"/>
      <c r="F75" s="326"/>
      <c r="G75" s="326"/>
      <c r="H75" s="326"/>
      <c r="I75" s="167"/>
      <c r="J75" s="571">
        <f>K75</f>
        <v>0</v>
      </c>
      <c r="K75" s="327">
        <f>O75</f>
        <v>0</v>
      </c>
      <c r="L75" s="326"/>
      <c r="M75" s="326"/>
      <c r="N75" s="326"/>
      <c r="O75" s="167"/>
      <c r="P75" s="592">
        <f t="shared" si="15"/>
        <v>0</v>
      </c>
    </row>
    <row r="76" spans="1:16" s="117" customFormat="1" ht="86.25" hidden="1" customHeight="1" x14ac:dyDescent="0.25">
      <c r="A76" s="329" t="s">
        <v>425</v>
      </c>
      <c r="B76" s="384">
        <v>1274</v>
      </c>
      <c r="C76" s="338" t="s">
        <v>157</v>
      </c>
      <c r="D76" s="332" t="s">
        <v>428</v>
      </c>
      <c r="E76" s="571"/>
      <c r="F76" s="326"/>
      <c r="G76" s="326"/>
      <c r="H76" s="326"/>
      <c r="I76" s="167"/>
      <c r="J76" s="571">
        <f>K76</f>
        <v>0</v>
      </c>
      <c r="K76" s="327">
        <f>O76</f>
        <v>0</v>
      </c>
      <c r="L76" s="326"/>
      <c r="M76" s="326"/>
      <c r="N76" s="326"/>
      <c r="O76" s="167"/>
      <c r="P76" s="592">
        <f t="shared" si="15"/>
        <v>0</v>
      </c>
    </row>
    <row r="77" spans="1:16" s="189" customFormat="1" ht="102" hidden="1" customHeight="1" x14ac:dyDescent="0.25">
      <c r="A77" s="329" t="s">
        <v>387</v>
      </c>
      <c r="B77" s="330">
        <v>1290</v>
      </c>
      <c r="C77" s="338"/>
      <c r="D77" s="332" t="s">
        <v>388</v>
      </c>
      <c r="E77" s="574">
        <f>E78+E79</f>
        <v>0</v>
      </c>
      <c r="F77" s="347">
        <f>F78+F79</f>
        <v>0</v>
      </c>
      <c r="G77" s="347"/>
      <c r="H77" s="347"/>
      <c r="I77" s="161"/>
      <c r="J77" s="574">
        <f>J78+J79</f>
        <v>0</v>
      </c>
      <c r="K77" s="378">
        <f>K78</f>
        <v>0</v>
      </c>
      <c r="L77" s="347">
        <f>L78+L79</f>
        <v>0</v>
      </c>
      <c r="M77" s="347"/>
      <c r="N77" s="347"/>
      <c r="O77" s="161"/>
      <c r="P77" s="588">
        <f>E77+J77</f>
        <v>0</v>
      </c>
    </row>
    <row r="78" spans="1:16" s="117" customFormat="1" ht="102" hidden="1" customHeight="1" x14ac:dyDescent="0.25">
      <c r="A78" s="329" t="s">
        <v>286</v>
      </c>
      <c r="B78" s="330">
        <v>1291</v>
      </c>
      <c r="C78" s="338" t="s">
        <v>157</v>
      </c>
      <c r="D78" s="332" t="s">
        <v>288</v>
      </c>
      <c r="E78" s="571">
        <f>F78</f>
        <v>0</v>
      </c>
      <c r="F78" s="326"/>
      <c r="G78" s="326"/>
      <c r="H78" s="326"/>
      <c r="I78" s="167"/>
      <c r="J78" s="571">
        <f>K78</f>
        <v>0</v>
      </c>
      <c r="K78" s="327">
        <f>O78</f>
        <v>0</v>
      </c>
      <c r="L78" s="326"/>
      <c r="M78" s="326"/>
      <c r="N78" s="326"/>
      <c r="O78" s="167"/>
      <c r="P78" s="588">
        <f>SUM(J78+E78)</f>
        <v>0</v>
      </c>
    </row>
    <row r="79" spans="1:16" s="117" customFormat="1" ht="102.75" hidden="1" customHeight="1" x14ac:dyDescent="0.25">
      <c r="A79" s="329" t="s">
        <v>287</v>
      </c>
      <c r="B79" s="330">
        <v>1292</v>
      </c>
      <c r="C79" s="338" t="s">
        <v>157</v>
      </c>
      <c r="D79" s="332" t="s">
        <v>289</v>
      </c>
      <c r="E79" s="571">
        <f>F79</f>
        <v>0</v>
      </c>
      <c r="F79" s="326"/>
      <c r="G79" s="326"/>
      <c r="H79" s="326"/>
      <c r="I79" s="167"/>
      <c r="J79" s="571">
        <v>0</v>
      </c>
      <c r="K79" s="327"/>
      <c r="L79" s="326"/>
      <c r="M79" s="326"/>
      <c r="N79" s="326"/>
      <c r="O79" s="167"/>
      <c r="P79" s="588">
        <f>SUM(J79+E79)</f>
        <v>0</v>
      </c>
    </row>
    <row r="80" spans="1:16" s="117" customFormat="1" ht="39" customHeight="1" x14ac:dyDescent="0.25">
      <c r="A80" s="329" t="s">
        <v>332</v>
      </c>
      <c r="B80" s="330">
        <v>1300</v>
      </c>
      <c r="C80" s="338" t="s">
        <v>157</v>
      </c>
      <c r="D80" s="402" t="s">
        <v>441</v>
      </c>
      <c r="E80" s="571"/>
      <c r="F80" s="326"/>
      <c r="G80" s="326"/>
      <c r="H80" s="326"/>
      <c r="I80" s="167"/>
      <c r="J80" s="571">
        <f>K80</f>
        <v>-16775</v>
      </c>
      <c r="K80" s="327">
        <f>O80</f>
        <v>-16775</v>
      </c>
      <c r="L80" s="326"/>
      <c r="M80" s="326"/>
      <c r="N80" s="326"/>
      <c r="O80" s="167">
        <v>-16775</v>
      </c>
      <c r="P80" s="588">
        <f>E80+J80</f>
        <v>-16775</v>
      </c>
    </row>
    <row r="81" spans="1:17" s="117" customFormat="1" ht="70.5" hidden="1" customHeight="1" x14ac:dyDescent="0.25">
      <c r="A81" s="329" t="s">
        <v>329</v>
      </c>
      <c r="B81" s="330">
        <v>1403</v>
      </c>
      <c r="C81" s="338" t="s">
        <v>157</v>
      </c>
      <c r="D81" s="332" t="s">
        <v>330</v>
      </c>
      <c r="E81" s="571">
        <f>F81</f>
        <v>0</v>
      </c>
      <c r="F81" s="326"/>
      <c r="G81" s="326"/>
      <c r="H81" s="326"/>
      <c r="I81" s="167"/>
      <c r="J81" s="571">
        <f>K81+L81</f>
        <v>0</v>
      </c>
      <c r="K81" s="327"/>
      <c r="L81" s="326"/>
      <c r="M81" s="326"/>
      <c r="N81" s="326"/>
      <c r="O81" s="167"/>
      <c r="P81" s="588">
        <f>E81+J81</f>
        <v>0</v>
      </c>
    </row>
    <row r="82" spans="1:17" s="117" customFormat="1" ht="57" hidden="1" customHeight="1" x14ac:dyDescent="0.25">
      <c r="A82" s="329" t="s">
        <v>386</v>
      </c>
      <c r="B82" s="330">
        <v>1600</v>
      </c>
      <c r="C82" s="338" t="s">
        <v>157</v>
      </c>
      <c r="D82" s="332" t="s">
        <v>385</v>
      </c>
      <c r="E82" s="571">
        <f>F82</f>
        <v>0</v>
      </c>
      <c r="F82" s="326"/>
      <c r="G82" s="326"/>
      <c r="H82" s="326"/>
      <c r="I82" s="167"/>
      <c r="J82" s="571"/>
      <c r="K82" s="327"/>
      <c r="L82" s="326"/>
      <c r="M82" s="326"/>
      <c r="N82" s="326"/>
      <c r="O82" s="167"/>
      <c r="P82" s="588">
        <f>E82+J82</f>
        <v>0</v>
      </c>
    </row>
    <row r="83" spans="1:17" s="117" customFormat="1" ht="57" hidden="1" customHeight="1" x14ac:dyDescent="0.25">
      <c r="A83" s="329" t="s">
        <v>448</v>
      </c>
      <c r="B83" s="330">
        <v>1702</v>
      </c>
      <c r="C83" s="338" t="s">
        <v>157</v>
      </c>
      <c r="D83" s="332" t="s">
        <v>449</v>
      </c>
      <c r="E83" s="571">
        <f>F83</f>
        <v>0</v>
      </c>
      <c r="F83" s="326"/>
      <c r="G83" s="326"/>
      <c r="H83" s="326"/>
      <c r="I83" s="167"/>
      <c r="J83" s="571"/>
      <c r="K83" s="327"/>
      <c r="L83" s="326"/>
      <c r="M83" s="326"/>
      <c r="N83" s="326"/>
      <c r="O83" s="167"/>
      <c r="P83" s="588">
        <f>E83+J83</f>
        <v>0</v>
      </c>
    </row>
    <row r="84" spans="1:17" s="117" customFormat="1" ht="34.5" customHeight="1" x14ac:dyDescent="0.25">
      <c r="A84" s="329" t="s">
        <v>166</v>
      </c>
      <c r="B84" s="330">
        <v>2010</v>
      </c>
      <c r="C84" s="338" t="s">
        <v>164</v>
      </c>
      <c r="D84" s="332" t="s">
        <v>397</v>
      </c>
      <c r="E84" s="571">
        <f>F84+I84</f>
        <v>500000</v>
      </c>
      <c r="F84" s="326"/>
      <c r="G84" s="326"/>
      <c r="H84" s="326"/>
      <c r="I84" s="167">
        <v>500000</v>
      </c>
      <c r="J84" s="571">
        <f>K84</f>
        <v>0</v>
      </c>
      <c r="K84" s="327">
        <f>O84</f>
        <v>0</v>
      </c>
      <c r="L84" s="326"/>
      <c r="M84" s="326"/>
      <c r="N84" s="326"/>
      <c r="O84" s="167"/>
      <c r="P84" s="588">
        <f t="shared" si="12"/>
        <v>500000</v>
      </c>
    </row>
    <row r="85" spans="1:17" s="117" customFormat="1" ht="27.75" hidden="1" customHeight="1" x14ac:dyDescent="0.25">
      <c r="A85" s="329" t="s">
        <v>169</v>
      </c>
      <c r="B85" s="330">
        <v>2100</v>
      </c>
      <c r="C85" s="338" t="s">
        <v>167</v>
      </c>
      <c r="D85" s="332" t="s">
        <v>400</v>
      </c>
      <c r="E85" s="571">
        <f t="shared" ref="E85:E87" si="16">F85</f>
        <v>0</v>
      </c>
      <c r="F85" s="326"/>
      <c r="G85" s="326"/>
      <c r="H85" s="326"/>
      <c r="I85" s="167"/>
      <c r="J85" s="571"/>
      <c r="K85" s="327"/>
      <c r="L85" s="326"/>
      <c r="M85" s="326"/>
      <c r="N85" s="326"/>
      <c r="O85" s="167"/>
      <c r="P85" s="588">
        <f t="shared" si="12"/>
        <v>0</v>
      </c>
      <c r="Q85" s="320"/>
    </row>
    <row r="86" spans="1:17" s="117" customFormat="1" ht="49.5" customHeight="1" x14ac:dyDescent="0.25">
      <c r="A86" s="329" t="s">
        <v>172</v>
      </c>
      <c r="B86" s="330">
        <v>2111</v>
      </c>
      <c r="C86" s="338" t="s">
        <v>398</v>
      </c>
      <c r="D86" s="332" t="s">
        <v>171</v>
      </c>
      <c r="E86" s="571">
        <f t="shared" si="16"/>
        <v>78900</v>
      </c>
      <c r="F86" s="326">
        <f>30000+48900</f>
        <v>78900</v>
      </c>
      <c r="G86" s="326"/>
      <c r="H86" s="326"/>
      <c r="I86" s="167"/>
      <c r="J86" s="571">
        <f>K86</f>
        <v>0</v>
      </c>
      <c r="K86" s="327">
        <f>O86</f>
        <v>0</v>
      </c>
      <c r="L86" s="326"/>
      <c r="M86" s="326"/>
      <c r="N86" s="326"/>
      <c r="O86" s="167"/>
      <c r="P86" s="588">
        <f t="shared" si="12"/>
        <v>78900</v>
      </c>
    </row>
    <row r="87" spans="1:17" s="117" customFormat="1" ht="49.5" hidden="1" customHeight="1" x14ac:dyDescent="0.25">
      <c r="A87" s="329" t="s">
        <v>291</v>
      </c>
      <c r="B87" s="330">
        <v>3133</v>
      </c>
      <c r="C87" s="338" t="s">
        <v>173</v>
      </c>
      <c r="D87" s="332" t="s">
        <v>447</v>
      </c>
      <c r="E87" s="571">
        <f t="shared" si="16"/>
        <v>0</v>
      </c>
      <c r="F87" s="385"/>
      <c r="G87" s="385"/>
      <c r="H87" s="385"/>
      <c r="I87" s="386"/>
      <c r="J87" s="571"/>
      <c r="K87" s="327"/>
      <c r="L87" s="326"/>
      <c r="M87" s="326"/>
      <c r="N87" s="326"/>
      <c r="O87" s="167"/>
      <c r="P87" s="588">
        <f t="shared" si="12"/>
        <v>0</v>
      </c>
    </row>
    <row r="88" spans="1:17" s="117" customFormat="1" ht="71.25" hidden="1" customHeight="1" x14ac:dyDescent="0.25">
      <c r="A88" s="329" t="s">
        <v>630</v>
      </c>
      <c r="B88" s="330">
        <v>3193</v>
      </c>
      <c r="C88" s="338" t="s">
        <v>632</v>
      </c>
      <c r="D88" s="332" t="s">
        <v>631</v>
      </c>
      <c r="E88" s="571">
        <f t="shared" ref="E88" si="17">F88</f>
        <v>0</v>
      </c>
      <c r="F88" s="385"/>
      <c r="G88" s="385"/>
      <c r="H88" s="385"/>
      <c r="I88" s="386"/>
      <c r="J88" s="571"/>
      <c r="K88" s="327"/>
      <c r="L88" s="326"/>
      <c r="M88" s="326"/>
      <c r="N88" s="326"/>
      <c r="O88" s="167"/>
      <c r="P88" s="588">
        <f t="shared" ref="P88" si="18">E88+J88</f>
        <v>0</v>
      </c>
    </row>
    <row r="89" spans="1:17" s="117" customFormat="1" ht="30" hidden="1" customHeight="1" x14ac:dyDescent="0.25">
      <c r="A89" s="329" t="s">
        <v>445</v>
      </c>
      <c r="B89" s="330">
        <v>4030</v>
      </c>
      <c r="C89" s="338" t="s">
        <v>163</v>
      </c>
      <c r="D89" s="332" t="s">
        <v>446</v>
      </c>
      <c r="E89" s="578">
        <f>F89</f>
        <v>0</v>
      </c>
      <c r="F89" s="385"/>
      <c r="G89" s="385"/>
      <c r="H89" s="385"/>
      <c r="I89" s="386"/>
      <c r="J89" s="571">
        <f>K89+L89</f>
        <v>0</v>
      </c>
      <c r="K89" s="327">
        <f>O89</f>
        <v>0</v>
      </c>
      <c r="L89" s="326"/>
      <c r="M89" s="326"/>
      <c r="N89" s="326"/>
      <c r="O89" s="167"/>
      <c r="P89" s="588">
        <f t="shared" si="12"/>
        <v>0</v>
      </c>
    </row>
    <row r="90" spans="1:17" s="117" customFormat="1" ht="31.5" customHeight="1" x14ac:dyDescent="0.25">
      <c r="A90" s="329" t="s">
        <v>161</v>
      </c>
      <c r="B90" s="330" t="s">
        <v>162</v>
      </c>
      <c r="C90" s="338" t="s">
        <v>163</v>
      </c>
      <c r="D90" s="402" t="s">
        <v>394</v>
      </c>
      <c r="E90" s="578">
        <f>F90+I90</f>
        <v>93000</v>
      </c>
      <c r="F90" s="385">
        <v>43000</v>
      </c>
      <c r="G90" s="385"/>
      <c r="H90" s="385"/>
      <c r="I90" s="386">
        <v>50000</v>
      </c>
      <c r="J90" s="571">
        <f>K90+L90</f>
        <v>0</v>
      </c>
      <c r="K90" s="327">
        <f>O90</f>
        <v>0</v>
      </c>
      <c r="L90" s="326"/>
      <c r="M90" s="326"/>
      <c r="N90" s="326"/>
      <c r="O90" s="167"/>
      <c r="P90" s="588">
        <f t="shared" si="12"/>
        <v>93000</v>
      </c>
    </row>
    <row r="91" spans="1:17" s="117" customFormat="1" ht="39" hidden="1" customHeight="1" x14ac:dyDescent="0.25">
      <c r="A91" s="329" t="s">
        <v>158</v>
      </c>
      <c r="B91" s="330" t="s">
        <v>75</v>
      </c>
      <c r="C91" s="338" t="s">
        <v>50</v>
      </c>
      <c r="D91" s="332" t="s">
        <v>399</v>
      </c>
      <c r="E91" s="571">
        <f>F91</f>
        <v>0</v>
      </c>
      <c r="F91" s="326"/>
      <c r="G91" s="326"/>
      <c r="H91" s="326"/>
      <c r="I91" s="167"/>
      <c r="J91" s="571"/>
      <c r="K91" s="327"/>
      <c r="L91" s="326"/>
      <c r="M91" s="326"/>
      <c r="N91" s="326"/>
      <c r="O91" s="167"/>
      <c r="P91" s="588">
        <f t="shared" si="12"/>
        <v>0</v>
      </c>
    </row>
    <row r="92" spans="1:17" s="117" customFormat="1" ht="25.5" hidden="1" customHeight="1" x14ac:dyDescent="0.25">
      <c r="A92" s="322" t="s">
        <v>159</v>
      </c>
      <c r="B92" s="636" t="s">
        <v>101</v>
      </c>
      <c r="C92" s="362" t="s">
        <v>51</v>
      </c>
      <c r="D92" s="492" t="s">
        <v>102</v>
      </c>
      <c r="E92" s="571">
        <f>F92</f>
        <v>0</v>
      </c>
      <c r="F92" s="326"/>
      <c r="G92" s="326"/>
      <c r="H92" s="385"/>
      <c r="I92" s="386"/>
      <c r="J92" s="571"/>
      <c r="K92" s="327"/>
      <c r="L92" s="326"/>
      <c r="M92" s="326"/>
      <c r="N92" s="326"/>
      <c r="O92" s="167"/>
      <c r="P92" s="588">
        <f t="shared" si="12"/>
        <v>0</v>
      </c>
    </row>
    <row r="93" spans="1:17" s="117" customFormat="1" ht="37.5" hidden="1" customHeight="1" x14ac:dyDescent="0.25">
      <c r="A93" s="329" t="s">
        <v>180</v>
      </c>
      <c r="B93" s="330">
        <v>5031</v>
      </c>
      <c r="C93" s="338" t="s">
        <v>52</v>
      </c>
      <c r="D93" s="332" t="s">
        <v>176</v>
      </c>
      <c r="E93" s="571">
        <f>F93</f>
        <v>0</v>
      </c>
      <c r="F93" s="326"/>
      <c r="G93" s="326"/>
      <c r="H93" s="385"/>
      <c r="I93" s="386"/>
      <c r="J93" s="571"/>
      <c r="K93" s="327"/>
      <c r="L93" s="326"/>
      <c r="M93" s="326"/>
      <c r="N93" s="326"/>
      <c r="O93" s="167"/>
      <c r="P93" s="588">
        <f t="shared" si="12"/>
        <v>0</v>
      </c>
    </row>
    <row r="94" spans="1:17" s="117" customFormat="1" ht="54.75" hidden="1" customHeight="1" x14ac:dyDescent="0.25">
      <c r="A94" s="329" t="s">
        <v>160</v>
      </c>
      <c r="B94" s="330">
        <v>5062</v>
      </c>
      <c r="C94" s="338" t="s">
        <v>52</v>
      </c>
      <c r="D94" s="332" t="s">
        <v>120</v>
      </c>
      <c r="E94" s="578">
        <f t="shared" ref="E94:E100" si="19">F94</f>
        <v>0</v>
      </c>
      <c r="F94" s="385"/>
      <c r="G94" s="385"/>
      <c r="H94" s="385"/>
      <c r="I94" s="386"/>
      <c r="J94" s="571"/>
      <c r="K94" s="327"/>
      <c r="L94" s="326"/>
      <c r="M94" s="326"/>
      <c r="N94" s="326"/>
      <c r="O94" s="167"/>
      <c r="P94" s="588">
        <f t="shared" si="12"/>
        <v>0</v>
      </c>
    </row>
    <row r="95" spans="1:17" s="189" customFormat="1" ht="47.25" hidden="1" customHeight="1" x14ac:dyDescent="0.25">
      <c r="A95" s="329" t="s">
        <v>420</v>
      </c>
      <c r="B95" s="330" t="s">
        <v>421</v>
      </c>
      <c r="C95" s="338" t="s">
        <v>52</v>
      </c>
      <c r="D95" s="332" t="s">
        <v>422</v>
      </c>
      <c r="E95" s="581">
        <f>F95</f>
        <v>0</v>
      </c>
      <c r="F95" s="326"/>
      <c r="G95" s="326"/>
      <c r="H95" s="347"/>
      <c r="I95" s="161"/>
      <c r="J95" s="574"/>
      <c r="K95" s="378"/>
      <c r="L95" s="347"/>
      <c r="M95" s="347"/>
      <c r="N95" s="347"/>
      <c r="O95" s="161"/>
      <c r="P95" s="588">
        <f t="shared" si="12"/>
        <v>0</v>
      </c>
    </row>
    <row r="96" spans="1:17" s="189" customFormat="1" ht="24" hidden="1" customHeight="1" x14ac:dyDescent="0.25">
      <c r="A96" s="329" t="s">
        <v>636</v>
      </c>
      <c r="B96" s="376">
        <v>5010</v>
      </c>
      <c r="C96" s="377"/>
      <c r="D96" s="399" t="s">
        <v>637</v>
      </c>
      <c r="E96" s="582">
        <f>E97+E98</f>
        <v>0</v>
      </c>
      <c r="F96" s="347">
        <f>F97+F98</f>
        <v>0</v>
      </c>
      <c r="G96" s="347"/>
      <c r="H96" s="347"/>
      <c r="I96" s="161"/>
      <c r="J96" s="574"/>
      <c r="K96" s="378"/>
      <c r="L96" s="347"/>
      <c r="M96" s="347"/>
      <c r="N96" s="347"/>
      <c r="O96" s="161"/>
      <c r="P96" s="588">
        <f t="shared" si="12"/>
        <v>0</v>
      </c>
    </row>
    <row r="97" spans="1:18" s="189" customFormat="1" ht="35.25" hidden="1" customHeight="1" x14ac:dyDescent="0.25">
      <c r="A97" s="329" t="s">
        <v>178</v>
      </c>
      <c r="B97" s="330">
        <v>5011</v>
      </c>
      <c r="C97" s="338" t="s">
        <v>52</v>
      </c>
      <c r="D97" s="332" t="s">
        <v>174</v>
      </c>
      <c r="E97" s="575">
        <f t="shared" si="19"/>
        <v>0</v>
      </c>
      <c r="F97" s="354"/>
      <c r="G97" s="387"/>
      <c r="H97" s="387"/>
      <c r="I97" s="388"/>
      <c r="J97" s="583"/>
      <c r="K97" s="389"/>
      <c r="L97" s="387"/>
      <c r="M97" s="387"/>
      <c r="N97" s="387"/>
      <c r="O97" s="388"/>
      <c r="P97" s="588">
        <f t="shared" si="12"/>
        <v>0</v>
      </c>
      <c r="Q97" s="348"/>
    </row>
    <row r="98" spans="1:18" s="189" customFormat="1" ht="35.25" hidden="1" customHeight="1" x14ac:dyDescent="0.25">
      <c r="A98" s="329" t="s">
        <v>179</v>
      </c>
      <c r="B98" s="330">
        <v>5012</v>
      </c>
      <c r="C98" s="338" t="s">
        <v>52</v>
      </c>
      <c r="D98" s="332" t="s">
        <v>175</v>
      </c>
      <c r="E98" s="575">
        <f t="shared" si="19"/>
        <v>0</v>
      </c>
      <c r="F98" s="354"/>
      <c r="G98" s="387"/>
      <c r="H98" s="387"/>
      <c r="I98" s="388"/>
      <c r="J98" s="583"/>
      <c r="K98" s="389"/>
      <c r="L98" s="387"/>
      <c r="M98" s="387"/>
      <c r="N98" s="387"/>
      <c r="O98" s="388"/>
      <c r="P98" s="588">
        <f t="shared" si="12"/>
        <v>0</v>
      </c>
      <c r="Q98" s="348"/>
    </row>
    <row r="99" spans="1:18" s="117" customFormat="1" ht="31.5" customHeight="1" thickBot="1" x14ac:dyDescent="0.3">
      <c r="A99" s="329" t="s">
        <v>180</v>
      </c>
      <c r="B99" s="330">
        <v>5031</v>
      </c>
      <c r="C99" s="338" t="s">
        <v>52</v>
      </c>
      <c r="D99" s="402" t="s">
        <v>176</v>
      </c>
      <c r="E99" s="578">
        <f>F99</f>
        <v>22187</v>
      </c>
      <c r="F99" s="385">
        <v>22187</v>
      </c>
      <c r="G99" s="385"/>
      <c r="H99" s="385"/>
      <c r="I99" s="386"/>
      <c r="J99" s="571">
        <f>K99+L99</f>
        <v>0</v>
      </c>
      <c r="K99" s="327"/>
      <c r="L99" s="326"/>
      <c r="M99" s="326"/>
      <c r="N99" s="326"/>
      <c r="O99" s="167"/>
      <c r="P99" s="588">
        <f>E99+J99</f>
        <v>22187</v>
      </c>
    </row>
    <row r="100" spans="1:18" s="117" customFormat="1" ht="61.5" hidden="1" customHeight="1" thickBot="1" x14ac:dyDescent="0.3">
      <c r="A100" s="329" t="s">
        <v>181</v>
      </c>
      <c r="B100" s="390">
        <v>5053</v>
      </c>
      <c r="C100" s="391" t="s">
        <v>52</v>
      </c>
      <c r="D100" s="392" t="s">
        <v>331</v>
      </c>
      <c r="E100" s="369">
        <f t="shared" si="19"/>
        <v>0</v>
      </c>
      <c r="F100" s="385"/>
      <c r="G100" s="385"/>
      <c r="H100" s="393"/>
      <c r="I100" s="394"/>
      <c r="J100" s="395"/>
      <c r="K100" s="396"/>
      <c r="L100" s="393"/>
      <c r="M100" s="393"/>
      <c r="N100" s="393"/>
      <c r="O100" s="394"/>
      <c r="P100" s="371">
        <f t="shared" si="12"/>
        <v>0</v>
      </c>
    </row>
    <row r="101" spans="1:18" s="117" customFormat="1" ht="48" thickBot="1" x14ac:dyDescent="0.3">
      <c r="A101" s="518">
        <v>1600000</v>
      </c>
      <c r="B101" s="550"/>
      <c r="C101" s="551"/>
      <c r="D101" s="552" t="s">
        <v>454</v>
      </c>
      <c r="E101" s="553">
        <f>E102</f>
        <v>0</v>
      </c>
      <c r="F101" s="554">
        <f t="shared" ref="F101:O102" si="20">F102</f>
        <v>0</v>
      </c>
      <c r="G101" s="554">
        <f t="shared" si="20"/>
        <v>0</v>
      </c>
      <c r="H101" s="554">
        <f t="shared" si="20"/>
        <v>0</v>
      </c>
      <c r="I101" s="555">
        <f t="shared" si="20"/>
        <v>0</v>
      </c>
      <c r="J101" s="553">
        <f t="shared" si="20"/>
        <v>-1268000</v>
      </c>
      <c r="K101" s="554">
        <f t="shared" si="20"/>
        <v>-1268000</v>
      </c>
      <c r="L101" s="554">
        <f t="shared" si="20"/>
        <v>0</v>
      </c>
      <c r="M101" s="554">
        <f t="shared" si="20"/>
        <v>0</v>
      </c>
      <c r="N101" s="554">
        <f t="shared" si="20"/>
        <v>0</v>
      </c>
      <c r="O101" s="555">
        <f t="shared" si="20"/>
        <v>-1268000</v>
      </c>
      <c r="P101" s="556">
        <f>E101+J101</f>
        <v>-1268000</v>
      </c>
    </row>
    <row r="102" spans="1:18" s="117" customFormat="1" ht="48" thickBot="1" x14ac:dyDescent="0.3">
      <c r="A102" s="518">
        <v>1610000</v>
      </c>
      <c r="B102" s="550"/>
      <c r="C102" s="551"/>
      <c r="D102" s="557" t="s">
        <v>454</v>
      </c>
      <c r="E102" s="553">
        <f>E103</f>
        <v>0</v>
      </c>
      <c r="F102" s="558">
        <f>F103</f>
        <v>0</v>
      </c>
      <c r="G102" s="558">
        <f>G103</f>
        <v>0</v>
      </c>
      <c r="H102" s="558">
        <f t="shared" si="20"/>
        <v>0</v>
      </c>
      <c r="I102" s="559">
        <f t="shared" si="20"/>
        <v>0</v>
      </c>
      <c r="J102" s="554">
        <f>J104</f>
        <v>-1268000</v>
      </c>
      <c r="K102" s="558">
        <f>K104</f>
        <v>-1268000</v>
      </c>
      <c r="L102" s="558">
        <f t="shared" si="20"/>
        <v>0</v>
      </c>
      <c r="M102" s="558">
        <f t="shared" si="20"/>
        <v>0</v>
      </c>
      <c r="N102" s="558">
        <f t="shared" si="20"/>
        <v>0</v>
      </c>
      <c r="O102" s="559">
        <f>O104</f>
        <v>-1268000</v>
      </c>
      <c r="P102" s="555">
        <f>E102+J102</f>
        <v>-1268000</v>
      </c>
    </row>
    <row r="103" spans="1:18" s="117" customFormat="1" ht="39" hidden="1" customHeight="1" x14ac:dyDescent="0.25">
      <c r="A103" s="329">
        <v>1610160</v>
      </c>
      <c r="B103" s="330" t="s">
        <v>184</v>
      </c>
      <c r="C103" s="338" t="s">
        <v>46</v>
      </c>
      <c r="D103" s="332" t="s">
        <v>337</v>
      </c>
      <c r="E103" s="571"/>
      <c r="F103" s="326"/>
      <c r="G103" s="326"/>
      <c r="H103" s="326"/>
      <c r="I103" s="167"/>
      <c r="J103" s="571">
        <f>K103</f>
        <v>0</v>
      </c>
      <c r="K103" s="327">
        <f>O103</f>
        <v>0</v>
      </c>
      <c r="L103" s="326"/>
      <c r="M103" s="326"/>
      <c r="N103" s="326"/>
      <c r="O103" s="167"/>
      <c r="P103" s="588">
        <f>E103+J103</f>
        <v>0</v>
      </c>
    </row>
    <row r="104" spans="1:18" s="117" customFormat="1" ht="39" customHeight="1" thickBot="1" x14ac:dyDescent="0.3">
      <c r="A104" s="329">
        <v>1617350</v>
      </c>
      <c r="B104" s="330">
        <v>7350</v>
      </c>
      <c r="C104" s="338" t="s">
        <v>82</v>
      </c>
      <c r="D104" s="402" t="s">
        <v>81</v>
      </c>
      <c r="E104" s="571"/>
      <c r="F104" s="326"/>
      <c r="G104" s="326"/>
      <c r="H104" s="326"/>
      <c r="I104" s="167"/>
      <c r="J104" s="571">
        <f>K104</f>
        <v>-1268000</v>
      </c>
      <c r="K104" s="327">
        <f>O104</f>
        <v>-1268000</v>
      </c>
      <c r="L104" s="326"/>
      <c r="M104" s="326"/>
      <c r="N104" s="326"/>
      <c r="O104" s="167">
        <v>-1268000</v>
      </c>
      <c r="P104" s="588">
        <f>E104+J104</f>
        <v>-1268000</v>
      </c>
    </row>
    <row r="105" spans="1:18" s="117" customFormat="1" ht="16.5" thickBot="1" x14ac:dyDescent="0.3">
      <c r="A105" s="518">
        <v>3700000</v>
      </c>
      <c r="B105" s="550"/>
      <c r="C105" s="551"/>
      <c r="D105" s="552" t="s">
        <v>183</v>
      </c>
      <c r="E105" s="553">
        <f>E106</f>
        <v>-1000000</v>
      </c>
      <c r="F105" s="554">
        <f t="shared" ref="F105:P105" si="21">F106</f>
        <v>-1000000</v>
      </c>
      <c r="G105" s="554">
        <f t="shared" si="21"/>
        <v>0</v>
      </c>
      <c r="H105" s="554">
        <f t="shared" si="21"/>
        <v>0</v>
      </c>
      <c r="I105" s="555">
        <f t="shared" si="21"/>
        <v>0</v>
      </c>
      <c r="J105" s="553">
        <f t="shared" si="21"/>
        <v>0</v>
      </c>
      <c r="K105" s="554">
        <f t="shared" si="21"/>
        <v>0</v>
      </c>
      <c r="L105" s="554">
        <f t="shared" si="21"/>
        <v>0</v>
      </c>
      <c r="M105" s="554">
        <f t="shared" si="21"/>
        <v>0</v>
      </c>
      <c r="N105" s="554">
        <f t="shared" si="21"/>
        <v>0</v>
      </c>
      <c r="O105" s="555">
        <f t="shared" si="21"/>
        <v>0</v>
      </c>
      <c r="P105" s="556">
        <f t="shared" si="21"/>
        <v>-1000000</v>
      </c>
    </row>
    <row r="106" spans="1:18" s="117" customFormat="1" ht="16.5" thickBot="1" x14ac:dyDescent="0.3">
      <c r="A106" s="518">
        <v>3710000</v>
      </c>
      <c r="B106" s="550"/>
      <c r="C106" s="551"/>
      <c r="D106" s="557" t="s">
        <v>183</v>
      </c>
      <c r="E106" s="553">
        <f>E107+E108+E109</f>
        <v>-1000000</v>
      </c>
      <c r="F106" s="558">
        <f t="shared" ref="F106:I106" si="22">F107+F108+F109</f>
        <v>-1000000</v>
      </c>
      <c r="G106" s="558">
        <f t="shared" si="22"/>
        <v>0</v>
      </c>
      <c r="H106" s="558">
        <f t="shared" si="22"/>
        <v>0</v>
      </c>
      <c r="I106" s="559">
        <f t="shared" si="22"/>
        <v>0</v>
      </c>
      <c r="J106" s="554">
        <f t="shared" ref="J106" si="23">J107+J108+J109</f>
        <v>0</v>
      </c>
      <c r="K106" s="558">
        <f t="shared" ref="K106" si="24">K107+K108+K109</f>
        <v>0</v>
      </c>
      <c r="L106" s="558">
        <f t="shared" ref="L106" si="25">L107+L108+L109</f>
        <v>0</v>
      </c>
      <c r="M106" s="558">
        <f t="shared" ref="M106" si="26">M107+M108+M109</f>
        <v>0</v>
      </c>
      <c r="N106" s="558">
        <f t="shared" ref="N106" si="27">N107+N108+N109</f>
        <v>0</v>
      </c>
      <c r="O106" s="559">
        <f t="shared" ref="O106" si="28">O107+O108+O109</f>
        <v>0</v>
      </c>
      <c r="P106" s="555">
        <f>P109+P107+P108</f>
        <v>-1000000</v>
      </c>
    </row>
    <row r="107" spans="1:18" s="117" customFormat="1" ht="49.5" hidden="1" customHeight="1" x14ac:dyDescent="0.25">
      <c r="A107" s="329">
        <v>3710160</v>
      </c>
      <c r="B107" s="330" t="s">
        <v>184</v>
      </c>
      <c r="C107" s="338" t="s">
        <v>46</v>
      </c>
      <c r="D107" s="332" t="s">
        <v>337</v>
      </c>
      <c r="E107" s="571">
        <f>F107</f>
        <v>0</v>
      </c>
      <c r="F107" s="326"/>
      <c r="G107" s="326"/>
      <c r="H107" s="326"/>
      <c r="I107" s="167"/>
      <c r="J107" s="571">
        <f>K107</f>
        <v>0</v>
      </c>
      <c r="K107" s="327">
        <f>O107</f>
        <v>0</v>
      </c>
      <c r="L107" s="326"/>
      <c r="M107" s="326"/>
      <c r="N107" s="326"/>
      <c r="O107" s="167"/>
      <c r="P107" s="588">
        <f>E107+J107</f>
        <v>0</v>
      </c>
    </row>
    <row r="108" spans="1:18" s="117" customFormat="1" ht="30" customHeight="1" thickBot="1" x14ac:dyDescent="0.3">
      <c r="A108" s="329">
        <v>3718710</v>
      </c>
      <c r="B108" s="330">
        <v>8710</v>
      </c>
      <c r="C108" s="338" t="s">
        <v>55</v>
      </c>
      <c r="D108" s="402" t="s">
        <v>335</v>
      </c>
      <c r="E108" s="571">
        <f>F108</f>
        <v>-1000000</v>
      </c>
      <c r="F108" s="326">
        <v>-1000000</v>
      </c>
      <c r="G108" s="326"/>
      <c r="H108" s="326"/>
      <c r="I108" s="167"/>
      <c r="J108" s="571"/>
      <c r="K108" s="327"/>
      <c r="L108" s="326"/>
      <c r="M108" s="326"/>
      <c r="N108" s="326"/>
      <c r="O108" s="167"/>
      <c r="P108" s="588">
        <f>E108+J108</f>
        <v>-1000000</v>
      </c>
    </row>
    <row r="109" spans="1:18" s="117" customFormat="1" ht="49.5" hidden="1" customHeight="1" thickBot="1" x14ac:dyDescent="0.3">
      <c r="A109" s="329">
        <v>3719110</v>
      </c>
      <c r="B109" s="330">
        <v>9110</v>
      </c>
      <c r="C109" s="338" t="s">
        <v>68</v>
      </c>
      <c r="D109" s="332" t="s">
        <v>336</v>
      </c>
      <c r="E109" s="571">
        <f>F109</f>
        <v>0</v>
      </c>
      <c r="F109" s="326"/>
      <c r="G109" s="326"/>
      <c r="H109" s="326"/>
      <c r="I109" s="167"/>
      <c r="J109" s="571"/>
      <c r="K109" s="327"/>
      <c r="L109" s="326"/>
      <c r="M109" s="326"/>
      <c r="N109" s="326"/>
      <c r="O109" s="167"/>
      <c r="P109" s="588">
        <f>E109+J109</f>
        <v>0</v>
      </c>
    </row>
    <row r="110" spans="1:18" s="117" customFormat="1" ht="24.75" customHeight="1" thickBot="1" x14ac:dyDescent="0.3">
      <c r="A110" s="560"/>
      <c r="B110" s="561"/>
      <c r="C110" s="562"/>
      <c r="D110" s="563" t="s">
        <v>128</v>
      </c>
      <c r="E110" s="564">
        <f>E105+E101+E52+E15</f>
        <v>6841999</v>
      </c>
      <c r="F110" s="565">
        <f>F15+F52+F105+F101</f>
        <v>5461999</v>
      </c>
      <c r="G110" s="566">
        <f>G15+G52+G105</f>
        <v>128377</v>
      </c>
      <c r="H110" s="565">
        <f>H15+H52+H105+H101</f>
        <v>146000</v>
      </c>
      <c r="I110" s="567">
        <f>I15+I52+I105+I102</f>
        <v>1380000</v>
      </c>
      <c r="J110" s="564">
        <f>J15+J52+J105+J101</f>
        <v>13286734</v>
      </c>
      <c r="K110" s="565">
        <f>K15+K52+K105+K101</f>
        <v>9736734</v>
      </c>
      <c r="L110" s="565">
        <f>L15+L52+L105</f>
        <v>3907669</v>
      </c>
      <c r="M110" s="565">
        <f>M15+M52+M105</f>
        <v>0</v>
      </c>
      <c r="N110" s="565">
        <f>N15+N52+N105</f>
        <v>0</v>
      </c>
      <c r="O110" s="568">
        <f>O15+O52+O105+O101</f>
        <v>9379065</v>
      </c>
      <c r="P110" s="569">
        <f>P15+P52+P105+P101</f>
        <v>20128733</v>
      </c>
      <c r="Q110" s="320"/>
      <c r="R110" s="320"/>
    </row>
    <row r="111" spans="1:18" ht="9.75" customHeight="1" x14ac:dyDescent="0.25">
      <c r="E111" s="214"/>
      <c r="F111" s="214"/>
      <c r="G111" s="214"/>
      <c r="H111" s="214"/>
      <c r="I111" s="214"/>
      <c r="J111" s="214"/>
      <c r="K111" s="214"/>
      <c r="L111" s="214"/>
      <c r="M111" s="214"/>
      <c r="N111" s="214"/>
      <c r="O111" s="214"/>
      <c r="P111" s="214"/>
    </row>
    <row r="112" spans="1:18" s="26" customFormat="1" ht="27" customHeight="1" x14ac:dyDescent="0.3">
      <c r="B112" s="26" t="s">
        <v>408</v>
      </c>
      <c r="D112" s="116"/>
      <c r="H112" s="285"/>
      <c r="I112" s="652" t="s">
        <v>409</v>
      </c>
      <c r="J112" s="652"/>
      <c r="K112" s="652"/>
      <c r="L112" s="285"/>
      <c r="M112" s="285"/>
      <c r="N112" s="285"/>
      <c r="O112" s="285"/>
      <c r="P112" s="285"/>
    </row>
    <row r="113" spans="5:16" ht="12" customHeight="1" x14ac:dyDescent="0.25">
      <c r="E113" s="209"/>
      <c r="F113" s="209"/>
      <c r="G113" s="209"/>
      <c r="H113" s="209"/>
      <c r="I113" s="209"/>
      <c r="J113" s="209"/>
      <c r="K113" s="209"/>
      <c r="L113" s="209"/>
      <c r="M113" s="209"/>
      <c r="N113" s="209"/>
      <c r="O113" s="209"/>
      <c r="P113" s="209"/>
    </row>
    <row r="114" spans="5:16" ht="16.5" hidden="1" customHeight="1" x14ac:dyDescent="0.25">
      <c r="F114" s="215"/>
      <c r="J114" s="209"/>
      <c r="L114" s="209"/>
      <c r="O114" s="214"/>
      <c r="P114" s="215">
        <f>додаток_1!D121-додаток_3!P110</f>
        <v>0</v>
      </c>
    </row>
    <row r="115" spans="5:16" x14ac:dyDescent="0.25">
      <c r="F115" s="215"/>
      <c r="H115" s="215"/>
    </row>
    <row r="118" spans="5:16" x14ac:dyDescent="0.25">
      <c r="F118" s="215"/>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112:K112"/>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2"/>
  <sheetViews>
    <sheet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2"/>
      <c r="D1" s="739" t="s">
        <v>293</v>
      </c>
      <c r="E1" s="739"/>
    </row>
    <row r="2" spans="1:6" ht="22.5" customHeight="1" x14ac:dyDescent="0.25">
      <c r="C2" s="207"/>
      <c r="D2" s="744" t="str">
        <f>додаток_1!D2</f>
        <v xml:space="preserve"> до рішення Здолбунівської міської ради</v>
      </c>
      <c r="E2" s="744"/>
      <c r="F2" s="744"/>
    </row>
    <row r="3" spans="1:6" ht="33.75" customHeight="1" x14ac:dyDescent="0.25">
      <c r="B3" s="150"/>
      <c r="C3" s="207"/>
      <c r="D3" s="745" t="str">
        <f>додаток_1!D3</f>
        <v>"Про зміни до бюджету Здолбунівської міської територіальної громади на 2026 рік"</v>
      </c>
      <c r="E3" s="745"/>
      <c r="F3" s="745"/>
    </row>
    <row r="4" spans="1:6" ht="19.5" customHeight="1" x14ac:dyDescent="0.25">
      <c r="C4" s="117"/>
      <c r="D4" s="739" t="str">
        <f>додаток_1!D4</f>
        <v>від 24 червня 2026 року № 3358</v>
      </c>
      <c r="E4" s="739"/>
    </row>
    <row r="5" spans="1:6" ht="9" customHeight="1" x14ac:dyDescent="0.25">
      <c r="D5" s="117"/>
      <c r="E5" s="117"/>
    </row>
    <row r="6" spans="1:6" ht="18.75" x14ac:dyDescent="0.3">
      <c r="A6" s="740" t="s">
        <v>417</v>
      </c>
      <c r="B6" s="740"/>
      <c r="C6" s="740"/>
      <c r="D6" s="740"/>
      <c r="E6" s="740"/>
    </row>
    <row r="7" spans="1:6" ht="18.75" x14ac:dyDescent="0.3">
      <c r="A7" s="740" t="s">
        <v>467</v>
      </c>
      <c r="B7" s="740"/>
      <c r="C7" s="740"/>
      <c r="D7" s="740"/>
      <c r="E7" s="740"/>
    </row>
    <row r="8" spans="1:6" s="34" customFormat="1" x14ac:dyDescent="0.2">
      <c r="A8" s="682">
        <v>1755900000</v>
      </c>
      <c r="B8" s="682"/>
      <c r="C8" s="125"/>
      <c r="D8" s="123"/>
      <c r="E8" s="36"/>
    </row>
    <row r="9" spans="1:6" s="34" customFormat="1" x14ac:dyDescent="0.2">
      <c r="A9" s="1" t="s">
        <v>124</v>
      </c>
      <c r="B9" s="84"/>
      <c r="C9" s="84"/>
      <c r="D9" s="35"/>
      <c r="E9" s="35"/>
    </row>
    <row r="10" spans="1:6" s="34" customFormat="1" ht="11.25" x14ac:dyDescent="0.2">
      <c r="B10" s="35"/>
      <c r="C10" s="35"/>
      <c r="D10" s="35"/>
      <c r="E10" s="35"/>
    </row>
    <row r="11" spans="1:6" s="34" customFormat="1" ht="18.75" x14ac:dyDescent="0.3">
      <c r="A11" s="27" t="s">
        <v>218</v>
      </c>
      <c r="B11" s="35"/>
      <c r="C11" s="35"/>
      <c r="D11" s="35"/>
      <c r="E11" s="35"/>
    </row>
    <row r="12" spans="1:6" ht="18" customHeight="1" thickBot="1" x14ac:dyDescent="0.3">
      <c r="E12" s="151" t="s">
        <v>19</v>
      </c>
    </row>
    <row r="13" spans="1:6" ht="85.5" customHeight="1" thickBot="1" x14ac:dyDescent="0.25">
      <c r="A13" s="152" t="s">
        <v>219</v>
      </c>
      <c r="B13" s="741" t="s">
        <v>220</v>
      </c>
      <c r="C13" s="742"/>
      <c r="D13" s="743"/>
      <c r="E13" s="153" t="s">
        <v>105</v>
      </c>
    </row>
    <row r="14" spans="1:6" ht="13.5" thickBot="1" x14ac:dyDescent="0.25">
      <c r="A14" s="154">
        <v>1</v>
      </c>
      <c r="B14" s="753">
        <v>2</v>
      </c>
      <c r="C14" s="754"/>
      <c r="D14" s="755"/>
      <c r="E14" s="155">
        <v>3</v>
      </c>
    </row>
    <row r="15" spans="1:6" ht="19.5" customHeight="1" x14ac:dyDescent="0.2">
      <c r="A15" s="756" t="s">
        <v>190</v>
      </c>
      <c r="B15" s="757"/>
      <c r="C15" s="757"/>
      <c r="D15" s="757"/>
      <c r="E15" s="758"/>
    </row>
    <row r="16" spans="1:6" ht="19.5" customHeight="1" x14ac:dyDescent="0.2">
      <c r="A16" s="623">
        <v>9900000000</v>
      </c>
      <c r="B16" s="760" t="s">
        <v>214</v>
      </c>
      <c r="C16" s="761"/>
      <c r="D16" s="762"/>
      <c r="E16" s="622">
        <f>E17+E19+E21+E20+E18+E22</f>
        <v>10205600</v>
      </c>
    </row>
    <row r="17" spans="1:5" ht="35.25" customHeight="1" x14ac:dyDescent="0.2">
      <c r="A17" s="158">
        <v>41036000</v>
      </c>
      <c r="B17" s="722" t="s">
        <v>384</v>
      </c>
      <c r="C17" s="749"/>
      <c r="D17" s="723"/>
      <c r="E17" s="159">
        <f>додаток_1!D107</f>
        <v>10205600</v>
      </c>
    </row>
    <row r="18" spans="1:5" ht="33" hidden="1" customHeight="1" x14ac:dyDescent="0.25">
      <c r="A18" s="158">
        <f>додаток_1!B103</f>
        <v>41031100</v>
      </c>
      <c r="B18" s="724"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26"/>
      <c r="D18" s="725"/>
      <c r="E18" s="159">
        <f>додаток_1!D103</f>
        <v>0</v>
      </c>
    </row>
    <row r="19" spans="1:5" ht="35.25" hidden="1" customHeight="1" x14ac:dyDescent="0.2">
      <c r="A19" s="158">
        <v>41033900</v>
      </c>
      <c r="B19" s="722" t="str">
        <f>додаток_1!C105</f>
        <v xml:space="preserve">Освітня субвенція з державного бюджету місцевим бюджетам </v>
      </c>
      <c r="C19" s="749"/>
      <c r="D19" s="723"/>
      <c r="E19" s="159">
        <v>0</v>
      </c>
    </row>
    <row r="20" spans="1:5" ht="33" hidden="1" customHeight="1" x14ac:dyDescent="0.2">
      <c r="A20" s="158">
        <f>додаток_1!B106</f>
        <v>41035400</v>
      </c>
      <c r="B20" s="722" t="str">
        <f>додаток_1!C106</f>
        <v>Субвенція з державного бюджету місцевим бюджетам на надання державної підтримки особам з особливими освітніми потребами</v>
      </c>
      <c r="C20" s="749"/>
      <c r="D20" s="723"/>
      <c r="E20" s="159"/>
    </row>
    <row r="21" spans="1:5" ht="35.25" hidden="1" customHeight="1" x14ac:dyDescent="0.2">
      <c r="A21" s="158">
        <f>додаток_1!B108</f>
        <v>41036300</v>
      </c>
      <c r="B21" s="722"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49"/>
      <c r="D21" s="723"/>
      <c r="E21" s="159">
        <f>додаток_1!E108</f>
        <v>0</v>
      </c>
    </row>
    <row r="22" spans="1:5" ht="39" hidden="1" customHeight="1" x14ac:dyDescent="0.2">
      <c r="A22" s="158">
        <v>41035100</v>
      </c>
      <c r="B22" s="722" t="str">
        <f>додаток_1!C104</f>
        <v>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2" s="749"/>
      <c r="D22" s="723"/>
      <c r="E22" s="159"/>
    </row>
    <row r="23" spans="1:5" ht="24" hidden="1" customHeight="1" x14ac:dyDescent="0.2">
      <c r="A23" s="623">
        <v>17100000000</v>
      </c>
      <c r="B23" s="759" t="s">
        <v>193</v>
      </c>
      <c r="C23" s="759"/>
      <c r="D23" s="759"/>
      <c r="E23" s="622">
        <f>SUM(E24:E28)</f>
        <v>0</v>
      </c>
    </row>
    <row r="24" spans="1:5" ht="20.25" hidden="1" customHeight="1" x14ac:dyDescent="0.2">
      <c r="A24" s="158">
        <v>41040400</v>
      </c>
      <c r="B24" s="722" t="s">
        <v>270</v>
      </c>
      <c r="C24" s="749"/>
      <c r="D24" s="723"/>
      <c r="E24" s="159"/>
    </row>
    <row r="25" spans="1:5" ht="35.25" hidden="1" customHeight="1" x14ac:dyDescent="0.2">
      <c r="A25" s="158">
        <f>додаток_1!B115</f>
        <v>41051000</v>
      </c>
      <c r="B25" s="722" t="str">
        <f>додаток_1!C115</f>
        <v>Субвенція з місцевого бюджету на здійснення переданих видатків у сфері освіти за рахунок коштів освітньої субвенції</v>
      </c>
      <c r="C25" s="749"/>
      <c r="D25" s="723"/>
      <c r="E25" s="159"/>
    </row>
    <row r="26" spans="1:5" ht="35.25" hidden="1" customHeight="1" x14ac:dyDescent="0.2">
      <c r="A26" s="158">
        <f>додаток_1!B119</f>
        <v>41051400</v>
      </c>
      <c r="B26" s="722"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49"/>
      <c r="D26" s="723"/>
      <c r="E26" s="159">
        <f>додаток_1!D119</f>
        <v>0</v>
      </c>
    </row>
    <row r="27" spans="1:5" ht="35.25" hidden="1" customHeight="1" x14ac:dyDescent="0.2">
      <c r="A27" s="158" t="str">
        <f>додаток_1!B120</f>
        <v>41057700</v>
      </c>
      <c r="B27" s="722"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7" s="749"/>
      <c r="D27" s="723"/>
      <c r="E27" s="159">
        <f>додаток_1!D120</f>
        <v>0</v>
      </c>
    </row>
    <row r="28" spans="1:5" ht="51.75" hidden="1" customHeight="1" x14ac:dyDescent="0.2">
      <c r="A28" s="158">
        <v>41059300</v>
      </c>
      <c r="B28" s="722" t="str">
        <f>додаток_1!C118</f>
        <v>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v>
      </c>
      <c r="C28" s="749"/>
      <c r="D28" s="723"/>
      <c r="E28" s="159"/>
    </row>
    <row r="29" spans="1:5" s="84" customFormat="1" ht="18.75" customHeight="1" x14ac:dyDescent="0.25">
      <c r="A29" s="624">
        <v>1755800000</v>
      </c>
      <c r="B29" s="766" t="s">
        <v>191</v>
      </c>
      <c r="C29" s="767"/>
      <c r="D29" s="768"/>
      <c r="E29" s="625">
        <f>SUM(E30:F39)</f>
        <v>345221</v>
      </c>
    </row>
    <row r="30" spans="1:5" s="84" customFormat="1" ht="33" hidden="1" customHeight="1" x14ac:dyDescent="0.25">
      <c r="A30" s="479">
        <v>41051000</v>
      </c>
      <c r="B30" s="724" t="s">
        <v>584</v>
      </c>
      <c r="C30" s="726"/>
      <c r="D30" s="725"/>
      <c r="E30" s="294"/>
    </row>
    <row r="31" spans="1:5" ht="24" hidden="1" customHeight="1" x14ac:dyDescent="0.25">
      <c r="A31" s="158">
        <v>41053900</v>
      </c>
      <c r="B31" s="724" t="s">
        <v>245</v>
      </c>
      <c r="C31" s="726"/>
      <c r="D31" s="725"/>
      <c r="E31" s="294"/>
    </row>
    <row r="32" spans="1:5" ht="67.5" hidden="1" customHeight="1" x14ac:dyDescent="0.2">
      <c r="A32" s="158">
        <v>41053900</v>
      </c>
      <c r="B32" s="722" t="s">
        <v>583</v>
      </c>
      <c r="C32" s="749"/>
      <c r="D32" s="723"/>
      <c r="E32" s="228"/>
    </row>
    <row r="33" spans="1:5" ht="52.5" customHeight="1" x14ac:dyDescent="0.25">
      <c r="A33" s="158">
        <v>41053900</v>
      </c>
      <c r="B33" s="722" t="s">
        <v>650</v>
      </c>
      <c r="C33" s="749"/>
      <c r="D33" s="723"/>
      <c r="E33" s="294">
        <v>90000</v>
      </c>
    </row>
    <row r="34" spans="1:5" ht="54" customHeight="1" x14ac:dyDescent="0.2">
      <c r="A34" s="158">
        <v>41053900</v>
      </c>
      <c r="B34" s="722" t="s">
        <v>651</v>
      </c>
      <c r="C34" s="749"/>
      <c r="D34" s="723"/>
      <c r="E34" s="159">
        <v>225221</v>
      </c>
    </row>
    <row r="35" spans="1:5" ht="35.25" customHeight="1" x14ac:dyDescent="0.25">
      <c r="A35" s="158">
        <v>41053900</v>
      </c>
      <c r="B35" s="724" t="s">
        <v>635</v>
      </c>
      <c r="C35" s="726"/>
      <c r="D35" s="725"/>
      <c r="E35" s="228">
        <v>30000</v>
      </c>
    </row>
    <row r="36" spans="1:5" ht="52.5" hidden="1" customHeight="1" x14ac:dyDescent="0.25">
      <c r="A36" s="158">
        <v>41053900</v>
      </c>
      <c r="B36" s="724" t="s">
        <v>244</v>
      </c>
      <c r="C36" s="726"/>
      <c r="D36" s="725"/>
      <c r="E36" s="228"/>
    </row>
    <row r="37" spans="1:5" ht="54.75" hidden="1" customHeight="1" x14ac:dyDescent="0.25">
      <c r="A37" s="158">
        <v>41053900</v>
      </c>
      <c r="B37" s="750" t="s">
        <v>277</v>
      </c>
      <c r="C37" s="751"/>
      <c r="D37" s="752"/>
      <c r="E37" s="227"/>
    </row>
    <row r="38" spans="1:5" ht="35.25" hidden="1" customHeight="1" x14ac:dyDescent="0.25">
      <c r="A38" s="158">
        <v>41053900</v>
      </c>
      <c r="B38" s="724" t="s">
        <v>276</v>
      </c>
      <c r="C38" s="726"/>
      <c r="D38" s="725"/>
      <c r="E38" s="130"/>
    </row>
    <row r="39" spans="1:5" ht="35.25" hidden="1" customHeight="1" x14ac:dyDescent="0.25">
      <c r="A39" s="158">
        <v>41053900</v>
      </c>
      <c r="B39" s="724" t="s">
        <v>246</v>
      </c>
      <c r="C39" s="726"/>
      <c r="D39" s="725"/>
      <c r="E39" s="130"/>
    </row>
    <row r="40" spans="1:5" s="84" customFormat="1" ht="26.25" hidden="1" customHeight="1" x14ac:dyDescent="0.25">
      <c r="A40" s="160">
        <v>17563000000</v>
      </c>
      <c r="B40" s="746" t="s">
        <v>192</v>
      </c>
      <c r="C40" s="747"/>
      <c r="D40" s="748"/>
      <c r="E40" s="161">
        <f>E41+E42+E43</f>
        <v>0</v>
      </c>
    </row>
    <row r="41" spans="1:5" s="84" customFormat="1" ht="51.75" hidden="1" customHeight="1" x14ac:dyDescent="0.25">
      <c r="A41" s="158">
        <v>41053900</v>
      </c>
      <c r="B41" s="724" t="s">
        <v>585</v>
      </c>
      <c r="C41" s="726"/>
      <c r="D41" s="725"/>
      <c r="E41" s="228"/>
    </row>
    <row r="42" spans="1:5" ht="51.75" hidden="1" customHeight="1" x14ac:dyDescent="0.25">
      <c r="A42" s="158">
        <v>41053900</v>
      </c>
      <c r="B42" s="724" t="s">
        <v>618</v>
      </c>
      <c r="C42" s="726"/>
      <c r="D42" s="725"/>
      <c r="E42" s="228"/>
    </row>
    <row r="43" spans="1:5" ht="48" hidden="1" customHeight="1" x14ac:dyDescent="0.25">
      <c r="A43" s="158">
        <v>41053900</v>
      </c>
      <c r="B43" s="724" t="s">
        <v>433</v>
      </c>
      <c r="C43" s="726"/>
      <c r="D43" s="725"/>
      <c r="E43" s="294"/>
    </row>
    <row r="44" spans="1:5" ht="35.25" hidden="1" customHeight="1" x14ac:dyDescent="0.25">
      <c r="A44" s="160">
        <v>17314200000</v>
      </c>
      <c r="B44" s="775" t="s">
        <v>217</v>
      </c>
      <c r="C44" s="775"/>
      <c r="D44" s="775"/>
      <c r="E44" s="162"/>
    </row>
    <row r="45" spans="1:5" ht="20.25" customHeight="1" x14ac:dyDescent="0.2">
      <c r="A45" s="769" t="s">
        <v>216</v>
      </c>
      <c r="B45" s="770"/>
      <c r="C45" s="770"/>
      <c r="D45" s="770"/>
      <c r="E45" s="771"/>
    </row>
    <row r="46" spans="1:5" ht="24" customHeight="1" x14ac:dyDescent="0.2">
      <c r="A46" s="156">
        <v>99000000000</v>
      </c>
      <c r="B46" s="772" t="s">
        <v>214</v>
      </c>
      <c r="C46" s="773"/>
      <c r="D46" s="774"/>
      <c r="E46" s="164">
        <f>E47</f>
        <v>3550000</v>
      </c>
    </row>
    <row r="47" spans="1:5" ht="33.75" customHeight="1" x14ac:dyDescent="0.2">
      <c r="A47" s="158">
        <f>додаток_1!B109</f>
        <v>41038800</v>
      </c>
      <c r="B47" s="722" t="str">
        <f>додаток_1!C109</f>
        <v>Субвенція з державного бюджету місцевим бюджетам на реалізацію проектів в рамках Програми відновлення України III</v>
      </c>
      <c r="C47" s="749"/>
      <c r="D47" s="723"/>
      <c r="E47" s="165">
        <f>додаток_1!F109</f>
        <v>3550000</v>
      </c>
    </row>
    <row r="48" spans="1:5" ht="35.25" hidden="1" customHeight="1" x14ac:dyDescent="0.25">
      <c r="A48" s="160">
        <v>17100000000</v>
      </c>
      <c r="B48" s="775" t="s">
        <v>193</v>
      </c>
      <c r="C48" s="775"/>
      <c r="D48" s="775"/>
      <c r="E48" s="164">
        <f>E49+E50</f>
        <v>0</v>
      </c>
    </row>
    <row r="49" spans="1:5" ht="60.75" hidden="1" customHeight="1" x14ac:dyDescent="0.2">
      <c r="A49" s="163">
        <v>41051100</v>
      </c>
      <c r="B49" s="722" t="s">
        <v>305</v>
      </c>
      <c r="C49" s="749"/>
      <c r="D49" s="723"/>
      <c r="E49" s="165"/>
    </row>
    <row r="50" spans="1:5" ht="56.25" hidden="1" customHeight="1" x14ac:dyDescent="0.2">
      <c r="A50" s="163">
        <v>41053900</v>
      </c>
      <c r="B50" s="722" t="s">
        <v>247</v>
      </c>
      <c r="C50" s="749"/>
      <c r="D50" s="723"/>
      <c r="E50" s="165"/>
    </row>
    <row r="51" spans="1:5" ht="18.75" customHeight="1" x14ac:dyDescent="0.25">
      <c r="A51" s="626" t="s">
        <v>117</v>
      </c>
      <c r="B51" s="736" t="s">
        <v>221</v>
      </c>
      <c r="C51" s="737"/>
      <c r="D51" s="738"/>
      <c r="E51" s="627">
        <f>E52+E53</f>
        <v>14100821</v>
      </c>
    </row>
    <row r="52" spans="1:5" ht="20.25" customHeight="1" x14ac:dyDescent="0.25">
      <c r="A52" s="166" t="s">
        <v>117</v>
      </c>
      <c r="B52" s="724" t="s">
        <v>194</v>
      </c>
      <c r="C52" s="726"/>
      <c r="D52" s="725"/>
      <c r="E52" s="167">
        <f>E16+E23+E29+E40</f>
        <v>10550821</v>
      </c>
    </row>
    <row r="53" spans="1:5" s="84" customFormat="1" ht="19.5" customHeight="1" thickBot="1" x14ac:dyDescent="0.3">
      <c r="A53" s="168" t="s">
        <v>117</v>
      </c>
      <c r="B53" s="733" t="s">
        <v>222</v>
      </c>
      <c r="C53" s="734"/>
      <c r="D53" s="735"/>
      <c r="E53" s="169">
        <f>E48+E46</f>
        <v>3550000</v>
      </c>
    </row>
    <row r="54" spans="1:5" ht="9.75" customHeight="1" x14ac:dyDescent="0.2"/>
    <row r="55" spans="1:5" ht="17.25" customHeight="1" x14ac:dyDescent="0.3">
      <c r="A55" s="27" t="s">
        <v>223</v>
      </c>
      <c r="B55" s="35"/>
      <c r="C55" s="35"/>
      <c r="D55" s="35"/>
      <c r="E55" s="35"/>
    </row>
    <row r="56" spans="1:5" ht="14.25" customHeight="1" thickBot="1" x14ac:dyDescent="0.3">
      <c r="E56" s="151" t="s">
        <v>19</v>
      </c>
    </row>
    <row r="57" spans="1:5" ht="132" customHeight="1" thickBot="1" x14ac:dyDescent="0.25">
      <c r="A57" s="170" t="s">
        <v>224</v>
      </c>
      <c r="B57" s="171" t="s">
        <v>230</v>
      </c>
      <c r="C57" s="741" t="s">
        <v>225</v>
      </c>
      <c r="D57" s="743"/>
      <c r="E57" s="172" t="s">
        <v>105</v>
      </c>
    </row>
    <row r="58" spans="1:5" ht="13.5" thickBot="1" x14ac:dyDescent="0.25">
      <c r="A58" s="154">
        <v>1</v>
      </c>
      <c r="B58" s="41">
        <v>2</v>
      </c>
      <c r="C58" s="753">
        <v>3</v>
      </c>
      <c r="D58" s="755"/>
      <c r="E58" s="155">
        <v>4</v>
      </c>
    </row>
    <row r="59" spans="1:5" ht="15.75" x14ac:dyDescent="0.2">
      <c r="A59" s="776" t="s">
        <v>226</v>
      </c>
      <c r="B59" s="777"/>
      <c r="C59" s="777"/>
      <c r="D59" s="777"/>
      <c r="E59" s="778"/>
    </row>
    <row r="60" spans="1:5" ht="15" customHeight="1" x14ac:dyDescent="0.2">
      <c r="A60" s="628" t="s">
        <v>208</v>
      </c>
      <c r="B60" s="629">
        <v>9770</v>
      </c>
      <c r="C60" s="779" t="s">
        <v>229</v>
      </c>
      <c r="D60" s="780"/>
      <c r="E60" s="622">
        <f>E61+E67+E70</f>
        <v>170000</v>
      </c>
    </row>
    <row r="61" spans="1:5" ht="15.75" customHeight="1" x14ac:dyDescent="0.25">
      <c r="A61" s="626">
        <v>1710000000</v>
      </c>
      <c r="B61" s="629"/>
      <c r="C61" s="736" t="s">
        <v>193</v>
      </c>
      <c r="D61" s="738"/>
      <c r="E61" s="622">
        <f>E62+E63+E66+E64+E65</f>
        <v>170000</v>
      </c>
    </row>
    <row r="62" spans="1:5" ht="51.75" customHeight="1" x14ac:dyDescent="0.2">
      <c r="A62" s="156"/>
      <c r="B62" s="174"/>
      <c r="C62" s="722" t="s">
        <v>647</v>
      </c>
      <c r="D62" s="723"/>
      <c r="E62" s="165">
        <v>70000</v>
      </c>
    </row>
    <row r="63" spans="1:5" ht="43.5" customHeight="1" x14ac:dyDescent="0.2">
      <c r="A63" s="156"/>
      <c r="B63" s="174"/>
      <c r="C63" s="722" t="s">
        <v>648</v>
      </c>
      <c r="D63" s="723"/>
      <c r="E63" s="165">
        <v>100000</v>
      </c>
    </row>
    <row r="64" spans="1:5" ht="79.5" hidden="1" customHeight="1" x14ac:dyDescent="0.2">
      <c r="A64" s="156"/>
      <c r="B64" s="174"/>
      <c r="C64" s="722" t="s">
        <v>560</v>
      </c>
      <c r="D64" s="723"/>
      <c r="E64" s="159"/>
    </row>
    <row r="65" spans="1:5" ht="42" hidden="1" customHeight="1" x14ac:dyDescent="0.2">
      <c r="A65" s="156"/>
      <c r="B65" s="174"/>
      <c r="C65" s="722" t="s">
        <v>570</v>
      </c>
      <c r="D65" s="723"/>
      <c r="E65" s="159"/>
    </row>
    <row r="66" spans="1:5" ht="70.5" hidden="1" customHeight="1" x14ac:dyDescent="0.2">
      <c r="A66" s="156"/>
      <c r="B66" s="174"/>
      <c r="C66" s="722" t="s">
        <v>645</v>
      </c>
      <c r="D66" s="723"/>
      <c r="E66" s="159"/>
    </row>
    <row r="67" spans="1:5" ht="15" hidden="1" customHeight="1" x14ac:dyDescent="0.25">
      <c r="A67" s="626">
        <v>1731420000</v>
      </c>
      <c r="B67" s="630"/>
      <c r="C67" s="736" t="s">
        <v>217</v>
      </c>
      <c r="D67" s="738"/>
      <c r="E67" s="622">
        <f>E68+E69</f>
        <v>0</v>
      </c>
    </row>
    <row r="68" spans="1:5" ht="49.5" hidden="1" customHeight="1" x14ac:dyDescent="0.25">
      <c r="A68" s="176"/>
      <c r="B68" s="177"/>
      <c r="C68" s="724" t="s">
        <v>622</v>
      </c>
      <c r="D68" s="725"/>
      <c r="E68" s="159"/>
    </row>
    <row r="69" spans="1:5" ht="50.25" hidden="1" customHeight="1" x14ac:dyDescent="0.25">
      <c r="A69" s="176"/>
      <c r="B69" s="177"/>
      <c r="C69" s="724" t="s">
        <v>638</v>
      </c>
      <c r="D69" s="725"/>
      <c r="E69" s="159"/>
    </row>
    <row r="70" spans="1:5" ht="21.75" hidden="1" customHeight="1" x14ac:dyDescent="0.25">
      <c r="A70" s="626">
        <v>1800000000</v>
      </c>
      <c r="B70" s="630"/>
      <c r="C70" s="736" t="s">
        <v>623</v>
      </c>
      <c r="D70" s="738"/>
      <c r="E70" s="622">
        <f>E71</f>
        <v>0</v>
      </c>
    </row>
    <row r="71" spans="1:5" ht="51.75" hidden="1" customHeight="1" x14ac:dyDescent="0.25">
      <c r="A71" s="176"/>
      <c r="B71" s="177"/>
      <c r="C71" s="724" t="s">
        <v>634</v>
      </c>
      <c r="D71" s="725"/>
      <c r="E71" s="159"/>
    </row>
    <row r="72" spans="1:5" s="84" customFormat="1" ht="32.25" customHeight="1" x14ac:dyDescent="0.25">
      <c r="A72" s="628" t="s">
        <v>210</v>
      </c>
      <c r="B72" s="631">
        <v>9800</v>
      </c>
      <c r="C72" s="736" t="str">
        <f>додаток_3!D51</f>
        <v>Субвенція з місцевого бюджету державному бюджету на виконання програм соціально-економічного розвитку регіонів</v>
      </c>
      <c r="D72" s="738"/>
      <c r="E72" s="632">
        <f>E82+E79+E81+E80+E73+E74+E75+E76+E77+E78+E83+E84+E85</f>
        <v>220000</v>
      </c>
    </row>
    <row r="73" spans="1:5" s="84" customFormat="1" ht="36.75" hidden="1" customHeight="1" x14ac:dyDescent="0.2">
      <c r="A73" s="173" t="s">
        <v>401</v>
      </c>
      <c r="B73" s="179"/>
      <c r="C73" s="722" t="s">
        <v>561</v>
      </c>
      <c r="D73" s="723"/>
      <c r="E73" s="194"/>
    </row>
    <row r="74" spans="1:5" s="84" customFormat="1" ht="33.75" hidden="1" customHeight="1" x14ac:dyDescent="0.2">
      <c r="A74" s="173" t="s">
        <v>401</v>
      </c>
      <c r="B74" s="179"/>
      <c r="C74" s="722" t="s">
        <v>571</v>
      </c>
      <c r="D74" s="723"/>
      <c r="E74" s="194"/>
    </row>
    <row r="75" spans="1:5" s="84" customFormat="1" ht="33" hidden="1" customHeight="1" x14ac:dyDescent="0.2">
      <c r="A75" s="173" t="s">
        <v>401</v>
      </c>
      <c r="B75" s="179"/>
      <c r="C75" s="722" t="s">
        <v>572</v>
      </c>
      <c r="D75" s="723"/>
      <c r="E75" s="194"/>
    </row>
    <row r="76" spans="1:5" s="84" customFormat="1" ht="45.75" customHeight="1" x14ac:dyDescent="0.2">
      <c r="A76" s="173" t="s">
        <v>401</v>
      </c>
      <c r="B76" s="179"/>
      <c r="C76" s="722" t="s">
        <v>646</v>
      </c>
      <c r="D76" s="723"/>
      <c r="E76" s="194">
        <v>20000</v>
      </c>
    </row>
    <row r="77" spans="1:5" s="84" customFormat="1" ht="36" customHeight="1" x14ac:dyDescent="0.2">
      <c r="A77" s="173" t="s">
        <v>401</v>
      </c>
      <c r="B77" s="179"/>
      <c r="C77" s="722" t="s">
        <v>655</v>
      </c>
      <c r="D77" s="723"/>
      <c r="E77" s="194">
        <v>100000</v>
      </c>
    </row>
    <row r="78" spans="1:5" s="84" customFormat="1" ht="24" customHeight="1" x14ac:dyDescent="0.2">
      <c r="A78" s="173" t="s">
        <v>401</v>
      </c>
      <c r="B78" s="179"/>
      <c r="C78" s="722" t="s">
        <v>656</v>
      </c>
      <c r="D78" s="723"/>
      <c r="E78" s="194">
        <v>50000</v>
      </c>
    </row>
    <row r="79" spans="1:5" s="84" customFormat="1" ht="33.75" customHeight="1" x14ac:dyDescent="0.2">
      <c r="A79" s="173" t="s">
        <v>401</v>
      </c>
      <c r="B79" s="179"/>
      <c r="C79" s="729" t="s">
        <v>657</v>
      </c>
      <c r="D79" s="730"/>
      <c r="E79" s="194">
        <v>50000</v>
      </c>
    </row>
    <row r="80" spans="1:5" s="84" customFormat="1" ht="29.25" hidden="1" customHeight="1" x14ac:dyDescent="0.2">
      <c r="A80" s="173" t="s">
        <v>242</v>
      </c>
      <c r="B80" s="179"/>
      <c r="C80" s="722" t="s">
        <v>639</v>
      </c>
      <c r="D80" s="723"/>
      <c r="E80" s="194"/>
    </row>
    <row r="81" spans="1:5" s="84" customFormat="1" ht="27.75" hidden="1" customHeight="1" x14ac:dyDescent="0.2">
      <c r="A81" s="173" t="s">
        <v>401</v>
      </c>
      <c r="B81" s="180"/>
      <c r="C81" s="722" t="s">
        <v>562</v>
      </c>
      <c r="D81" s="723"/>
      <c r="E81" s="194"/>
    </row>
    <row r="82" spans="1:5" ht="35.25" hidden="1" customHeight="1" x14ac:dyDescent="0.25">
      <c r="A82" s="173" t="s">
        <v>401</v>
      </c>
      <c r="B82" s="181"/>
      <c r="C82" s="722" t="s">
        <v>563</v>
      </c>
      <c r="D82" s="723"/>
      <c r="E82" s="194"/>
    </row>
    <row r="83" spans="1:5" ht="35.25" hidden="1" customHeight="1" x14ac:dyDescent="0.25">
      <c r="A83" s="173" t="s">
        <v>401</v>
      </c>
      <c r="B83" s="181"/>
      <c r="C83" s="729" t="s">
        <v>564</v>
      </c>
      <c r="D83" s="730"/>
      <c r="E83" s="194"/>
    </row>
    <row r="84" spans="1:5" ht="35.25" hidden="1" customHeight="1" x14ac:dyDescent="0.25">
      <c r="A84" s="173" t="s">
        <v>401</v>
      </c>
      <c r="B84" s="181"/>
      <c r="C84" s="729" t="s">
        <v>565</v>
      </c>
      <c r="D84" s="730"/>
      <c r="E84" s="194"/>
    </row>
    <row r="85" spans="1:5" ht="35.25" hidden="1" customHeight="1" x14ac:dyDescent="0.25">
      <c r="A85" s="173" t="s">
        <v>401</v>
      </c>
      <c r="B85" s="181"/>
      <c r="C85" s="729" t="s">
        <v>566</v>
      </c>
      <c r="D85" s="730"/>
      <c r="E85" s="194"/>
    </row>
    <row r="86" spans="1:5" ht="15.75" x14ac:dyDescent="0.2">
      <c r="A86" s="763" t="s">
        <v>469</v>
      </c>
      <c r="B86" s="764"/>
      <c r="C86" s="764"/>
      <c r="D86" s="764"/>
      <c r="E86" s="765"/>
    </row>
    <row r="87" spans="1:5" ht="18.75" hidden="1" customHeight="1" x14ac:dyDescent="0.2">
      <c r="A87" s="173" t="s">
        <v>208</v>
      </c>
      <c r="B87" s="174">
        <v>9770</v>
      </c>
      <c r="C87" s="727" t="s">
        <v>229</v>
      </c>
      <c r="D87" s="728"/>
      <c r="E87" s="157">
        <f>E88+E97</f>
        <v>0</v>
      </c>
    </row>
    <row r="88" spans="1:5" ht="15.75" hidden="1" x14ac:dyDescent="0.25">
      <c r="A88" s="160">
        <v>1710000000</v>
      </c>
      <c r="B88" s="174"/>
      <c r="C88" s="731" t="s">
        <v>193</v>
      </c>
      <c r="D88" s="732"/>
      <c r="E88" s="157">
        <f>E89+E93</f>
        <v>0</v>
      </c>
    </row>
    <row r="89" spans="1:5" ht="66" hidden="1" customHeight="1" x14ac:dyDescent="0.25">
      <c r="A89" s="160"/>
      <c r="B89" s="174"/>
      <c r="C89" s="722" t="s">
        <v>456</v>
      </c>
      <c r="D89" s="723"/>
      <c r="E89" s="159"/>
    </row>
    <row r="90" spans="1:5" ht="30" hidden="1" customHeight="1" x14ac:dyDescent="0.2">
      <c r="A90" s="173" t="s">
        <v>123</v>
      </c>
      <c r="B90" s="174">
        <v>9770</v>
      </c>
      <c r="C90" s="781" t="s">
        <v>103</v>
      </c>
      <c r="D90" s="782"/>
      <c r="E90" s="157"/>
    </row>
    <row r="91" spans="1:5" ht="24" hidden="1" customHeight="1" x14ac:dyDescent="0.25">
      <c r="A91" s="160">
        <v>17100000000</v>
      </c>
      <c r="B91" s="174"/>
      <c r="C91" s="731" t="s">
        <v>193</v>
      </c>
      <c r="D91" s="732"/>
      <c r="E91" s="157"/>
    </row>
    <row r="92" spans="1:5" ht="29.25" hidden="1" customHeight="1" x14ac:dyDescent="0.25">
      <c r="A92" s="160"/>
      <c r="B92" s="174"/>
      <c r="C92" s="722"/>
      <c r="D92" s="723"/>
      <c r="E92" s="159"/>
    </row>
    <row r="93" spans="1:5" ht="33.75" hidden="1" customHeight="1" x14ac:dyDescent="0.2">
      <c r="A93" s="274"/>
      <c r="B93" s="275"/>
      <c r="C93" s="722"/>
      <c r="D93" s="723"/>
      <c r="E93" s="165"/>
    </row>
    <row r="94" spans="1:5" ht="31.5" hidden="1" customHeight="1" x14ac:dyDescent="0.25">
      <c r="A94" s="163"/>
      <c r="B94" s="177"/>
      <c r="C94" s="724"/>
      <c r="D94" s="725"/>
      <c r="E94" s="175"/>
    </row>
    <row r="95" spans="1:5" ht="32.25" hidden="1" customHeight="1" x14ac:dyDescent="0.25">
      <c r="A95" s="163"/>
      <c r="B95" s="177"/>
      <c r="C95" s="724"/>
      <c r="D95" s="725"/>
      <c r="E95" s="175"/>
    </row>
    <row r="96" spans="1:5" s="84" customFormat="1" ht="15.75" hidden="1" x14ac:dyDescent="0.25">
      <c r="A96" s="156">
        <v>1731420000</v>
      </c>
      <c r="B96" s="174"/>
      <c r="C96" s="731" t="s">
        <v>217</v>
      </c>
      <c r="D96" s="732"/>
      <c r="E96" s="182"/>
    </row>
    <row r="97" spans="1:6" ht="62.25" hidden="1" customHeight="1" x14ac:dyDescent="0.25">
      <c r="A97" s="163"/>
      <c r="B97" s="177"/>
      <c r="C97" s="724" t="s">
        <v>443</v>
      </c>
      <c r="D97" s="725"/>
      <c r="E97" s="165"/>
    </row>
    <row r="98" spans="1:6" ht="33.75" hidden="1" customHeight="1" x14ac:dyDescent="0.25">
      <c r="A98" s="173" t="s">
        <v>210</v>
      </c>
      <c r="B98" s="178">
        <v>9800</v>
      </c>
      <c r="C98" s="731" t="str">
        <f>C72</f>
        <v>Субвенція з місцевого бюджету державному бюджету на виконання програм соціально-економічного розвитку регіонів</v>
      </c>
      <c r="D98" s="732"/>
      <c r="E98" s="161">
        <f>SUM(E99:E106)</f>
        <v>0</v>
      </c>
    </row>
    <row r="99" spans="1:6" ht="48" hidden="1" customHeight="1" x14ac:dyDescent="0.25">
      <c r="A99" s="173" t="s">
        <v>401</v>
      </c>
      <c r="B99" s="179"/>
      <c r="C99" s="724" t="s">
        <v>440</v>
      </c>
      <c r="D99" s="725"/>
      <c r="E99" s="167"/>
    </row>
    <row r="100" spans="1:6" ht="49.5" hidden="1" customHeight="1" x14ac:dyDescent="0.25">
      <c r="A100" s="173" t="s">
        <v>242</v>
      </c>
      <c r="B100" s="179"/>
      <c r="C100" s="722" t="s">
        <v>279</v>
      </c>
      <c r="D100" s="723"/>
      <c r="E100" s="167"/>
    </row>
    <row r="101" spans="1:6" ht="39" hidden="1" customHeight="1" x14ac:dyDescent="0.25">
      <c r="A101" s="173" t="s">
        <v>242</v>
      </c>
      <c r="B101" s="183"/>
      <c r="C101" s="724" t="s">
        <v>280</v>
      </c>
      <c r="D101" s="725"/>
      <c r="E101" s="167"/>
    </row>
    <row r="102" spans="1:6" ht="30" hidden="1" customHeight="1" x14ac:dyDescent="0.25">
      <c r="A102" s="173" t="s">
        <v>401</v>
      </c>
      <c r="B102" s="183"/>
      <c r="C102" s="724" t="s">
        <v>463</v>
      </c>
      <c r="D102" s="725"/>
      <c r="E102" s="167"/>
    </row>
    <row r="103" spans="1:6" ht="21.75" hidden="1" customHeight="1" x14ac:dyDescent="0.25">
      <c r="A103" s="173" t="s">
        <v>401</v>
      </c>
      <c r="B103" s="183"/>
      <c r="C103" s="722" t="s">
        <v>444</v>
      </c>
      <c r="D103" s="723"/>
      <c r="E103" s="167"/>
    </row>
    <row r="104" spans="1:6" ht="18.75" hidden="1" customHeight="1" x14ac:dyDescent="0.25">
      <c r="A104" s="173" t="s">
        <v>242</v>
      </c>
      <c r="B104" s="183"/>
      <c r="C104" s="724" t="s">
        <v>434</v>
      </c>
      <c r="D104" s="725"/>
      <c r="E104" s="167"/>
    </row>
    <row r="105" spans="1:6" ht="33.75" hidden="1" customHeight="1" x14ac:dyDescent="0.25">
      <c r="A105" s="173" t="s">
        <v>242</v>
      </c>
      <c r="B105" s="183"/>
      <c r="C105" s="724" t="s">
        <v>402</v>
      </c>
      <c r="D105" s="725"/>
      <c r="E105" s="167"/>
    </row>
    <row r="106" spans="1:6" ht="33.75" hidden="1" customHeight="1" x14ac:dyDescent="0.25">
      <c r="A106" s="173" t="s">
        <v>242</v>
      </c>
      <c r="B106" s="183"/>
      <c r="C106" s="724" t="s">
        <v>403</v>
      </c>
      <c r="D106" s="725"/>
      <c r="E106" s="167"/>
    </row>
    <row r="107" spans="1:6" ht="15.75" x14ac:dyDescent="0.25">
      <c r="A107" s="626" t="s">
        <v>117</v>
      </c>
      <c r="B107" s="736" t="s">
        <v>221</v>
      </c>
      <c r="C107" s="737"/>
      <c r="D107" s="738"/>
      <c r="E107" s="627">
        <f>E108+E109</f>
        <v>390000</v>
      </c>
    </row>
    <row r="108" spans="1:6" ht="15.75" x14ac:dyDescent="0.25">
      <c r="A108" s="166" t="s">
        <v>117</v>
      </c>
      <c r="B108" s="724" t="s">
        <v>194</v>
      </c>
      <c r="C108" s="726"/>
      <c r="D108" s="725"/>
      <c r="E108" s="167">
        <f>E60+E72</f>
        <v>390000</v>
      </c>
    </row>
    <row r="109" spans="1:6" ht="16.5" thickBot="1" x14ac:dyDescent="0.3">
      <c r="A109" s="168" t="s">
        <v>117</v>
      </c>
      <c r="B109" s="733" t="s">
        <v>222</v>
      </c>
      <c r="C109" s="734"/>
      <c r="D109" s="735"/>
      <c r="E109" s="169">
        <f>E87+E98</f>
        <v>0</v>
      </c>
    </row>
    <row r="112" spans="1:6" s="26" customFormat="1" ht="18.75" x14ac:dyDescent="0.3">
      <c r="B112" s="26" t="s">
        <v>408</v>
      </c>
      <c r="D112" s="652" t="s">
        <v>409</v>
      </c>
      <c r="E112" s="652"/>
      <c r="F112" s="652"/>
    </row>
  </sheetData>
  <mergeCells count="102">
    <mergeCell ref="C63:D63"/>
    <mergeCell ref="C61:D61"/>
    <mergeCell ref="C84:D84"/>
    <mergeCell ref="C102:D102"/>
    <mergeCell ref="B22:D22"/>
    <mergeCell ref="B28:D28"/>
    <mergeCell ref="C70:D70"/>
    <mergeCell ref="C71:D71"/>
    <mergeCell ref="C62:D62"/>
    <mergeCell ref="B53:D53"/>
    <mergeCell ref="A59:E59"/>
    <mergeCell ref="C57:D57"/>
    <mergeCell ref="C58:D58"/>
    <mergeCell ref="C72:D72"/>
    <mergeCell ref="C82:D82"/>
    <mergeCell ref="C60:D60"/>
    <mergeCell ref="C81:D81"/>
    <mergeCell ref="C90:D90"/>
    <mergeCell ref="C65:D65"/>
    <mergeCell ref="C97:D97"/>
    <mergeCell ref="C94:D94"/>
    <mergeCell ref="B19:D19"/>
    <mergeCell ref="B24:D24"/>
    <mergeCell ref="B18:D18"/>
    <mergeCell ref="B31:D31"/>
    <mergeCell ref="B29:D29"/>
    <mergeCell ref="B30:D30"/>
    <mergeCell ref="B52:D52"/>
    <mergeCell ref="B51:D51"/>
    <mergeCell ref="B39:D39"/>
    <mergeCell ref="B36:D36"/>
    <mergeCell ref="B27:D27"/>
    <mergeCell ref="A45:E45"/>
    <mergeCell ref="B46:D46"/>
    <mergeCell ref="B47:D47"/>
    <mergeCell ref="B44:D44"/>
    <mergeCell ref="B42:D42"/>
    <mergeCell ref="B43:D43"/>
    <mergeCell ref="B41:D41"/>
    <mergeCell ref="B50:D50"/>
    <mergeCell ref="B49:D49"/>
    <mergeCell ref="B48:D48"/>
    <mergeCell ref="C106:D106"/>
    <mergeCell ref="C75:D75"/>
    <mergeCell ref="C76:D76"/>
    <mergeCell ref="C77:D77"/>
    <mergeCell ref="C92:D92"/>
    <mergeCell ref="C89:D89"/>
    <mergeCell ref="C83:D83"/>
    <mergeCell ref="C96:D96"/>
    <mergeCell ref="C98:D98"/>
    <mergeCell ref="C95:D95"/>
    <mergeCell ref="C105:D105"/>
    <mergeCell ref="A86:E86"/>
    <mergeCell ref="D1:E1"/>
    <mergeCell ref="D4:E4"/>
    <mergeCell ref="A6:E6"/>
    <mergeCell ref="B13:D13"/>
    <mergeCell ref="A7:E7"/>
    <mergeCell ref="A8:B8"/>
    <mergeCell ref="D2:F2"/>
    <mergeCell ref="D3:F3"/>
    <mergeCell ref="B40:D40"/>
    <mergeCell ref="B38:D38"/>
    <mergeCell ref="B35:D35"/>
    <mergeCell ref="B34:D34"/>
    <mergeCell ref="B37:D37"/>
    <mergeCell ref="B14:D14"/>
    <mergeCell ref="B21:D21"/>
    <mergeCell ref="A15:E15"/>
    <mergeCell ref="B23:D23"/>
    <mergeCell ref="B33:D33"/>
    <mergeCell ref="B25:D25"/>
    <mergeCell ref="B16:D16"/>
    <mergeCell ref="B17:D17"/>
    <mergeCell ref="B20:D20"/>
    <mergeCell ref="B26:D26"/>
    <mergeCell ref="B32:D32"/>
    <mergeCell ref="D112:F112"/>
    <mergeCell ref="C64:D64"/>
    <mergeCell ref="C93:D93"/>
    <mergeCell ref="C99:D99"/>
    <mergeCell ref="B108:D108"/>
    <mergeCell ref="C87:D87"/>
    <mergeCell ref="C66:D66"/>
    <mergeCell ref="C73:D73"/>
    <mergeCell ref="C68:D68"/>
    <mergeCell ref="C69:D69"/>
    <mergeCell ref="C79:D79"/>
    <mergeCell ref="C80:D80"/>
    <mergeCell ref="C74:D74"/>
    <mergeCell ref="C104:D104"/>
    <mergeCell ref="C100:D100"/>
    <mergeCell ref="C88:D88"/>
    <mergeCell ref="C85:D85"/>
    <mergeCell ref="B109:D109"/>
    <mergeCell ref="C101:D101"/>
    <mergeCell ref="C91:D91"/>
    <mergeCell ref="C78:D78"/>
    <mergeCell ref="C103:D103"/>
    <mergeCell ref="B107:D107"/>
    <mergeCell ref="C67:D67"/>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1"/>
  <sheetViews>
    <sheetView view="pageBreakPreview"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20.7109375" style="1" customWidth="1"/>
    <col min="12" max="12" width="10.28515625" style="1" customWidth="1"/>
    <col min="13" max="13" width="9.85546875" style="1" customWidth="1"/>
    <col min="14" max="16384" width="9.140625" style="1"/>
  </cols>
  <sheetData>
    <row r="1" spans="1:14" x14ac:dyDescent="0.2">
      <c r="F1" s="653" t="s">
        <v>282</v>
      </c>
      <c r="G1" s="653"/>
      <c r="H1" s="653"/>
      <c r="I1" s="653"/>
      <c r="J1" s="653"/>
      <c r="K1" s="653"/>
      <c r="L1" s="653"/>
      <c r="M1" s="653"/>
      <c r="N1" s="653"/>
    </row>
    <row r="2" spans="1:14" x14ac:dyDescent="0.2">
      <c r="F2" s="32"/>
      <c r="G2" s="653" t="str">
        <f>додаток_1!D2</f>
        <v xml:space="preserve"> до рішення Здолбунівської міської ради</v>
      </c>
      <c r="H2" s="653"/>
      <c r="I2" s="653"/>
      <c r="J2" s="653"/>
      <c r="K2" s="653"/>
      <c r="L2" s="32"/>
      <c r="M2" s="32"/>
      <c r="N2" s="32"/>
    </row>
    <row r="3" spans="1:14" x14ac:dyDescent="0.2">
      <c r="F3" s="32"/>
      <c r="G3" s="653" t="str">
        <f>додаток_1!D3</f>
        <v>"Про зміни до бюджету Здолбунівської міської територіальної громади на 2026 рік"</v>
      </c>
      <c r="H3" s="653"/>
      <c r="I3" s="653"/>
      <c r="J3" s="653"/>
      <c r="K3" s="653"/>
      <c r="L3" s="32"/>
      <c r="M3" s="32"/>
      <c r="N3" s="32"/>
    </row>
    <row r="4" spans="1:14" x14ac:dyDescent="0.2">
      <c r="F4" s="32"/>
      <c r="G4" s="653" t="str">
        <f>додаток_1!D4</f>
        <v>від 24 червня 2026 року № 3358</v>
      </c>
      <c r="H4" s="653"/>
      <c r="I4" s="653"/>
      <c r="J4" s="653"/>
      <c r="K4" s="653"/>
      <c r="L4" s="32"/>
      <c r="M4" s="32"/>
      <c r="N4" s="32"/>
    </row>
    <row r="5" spans="1:14" x14ac:dyDescent="0.2">
      <c r="F5" s="32"/>
      <c r="G5" s="32"/>
      <c r="H5" s="32"/>
      <c r="J5" s="32"/>
      <c r="K5" s="32"/>
      <c r="L5" s="32"/>
      <c r="M5" s="32"/>
      <c r="N5" s="32"/>
    </row>
    <row r="6" spans="1:14" x14ac:dyDescent="0.2">
      <c r="F6" s="32"/>
      <c r="G6" s="32"/>
      <c r="H6" s="32"/>
      <c r="I6" s="32"/>
      <c r="J6" s="32"/>
      <c r="K6" s="32"/>
      <c r="L6" s="32"/>
      <c r="M6" s="32"/>
      <c r="N6" s="32"/>
    </row>
    <row r="8" spans="1:14" ht="15.75" x14ac:dyDescent="0.25">
      <c r="C8" s="654" t="s">
        <v>559</v>
      </c>
      <c r="D8" s="654"/>
      <c r="E8" s="654"/>
      <c r="F8" s="654"/>
      <c r="G8" s="654"/>
      <c r="H8" s="654"/>
      <c r="I8" s="654"/>
      <c r="J8" s="654"/>
    </row>
    <row r="9" spans="1:14" ht="15.75" x14ac:dyDescent="0.25">
      <c r="C9" s="654" t="s">
        <v>471</v>
      </c>
      <c r="D9" s="654"/>
      <c r="E9" s="654"/>
      <c r="F9" s="654"/>
      <c r="G9" s="654"/>
      <c r="H9" s="654"/>
      <c r="I9" s="654"/>
      <c r="J9" s="654"/>
    </row>
    <row r="10" spans="1:14" ht="15.75" x14ac:dyDescent="0.25">
      <c r="C10" s="654" t="s">
        <v>472</v>
      </c>
      <c r="D10" s="654"/>
      <c r="E10" s="654"/>
      <c r="F10" s="654"/>
      <c r="G10" s="654"/>
      <c r="H10" s="654"/>
      <c r="I10" s="654"/>
      <c r="J10" s="654"/>
    </row>
    <row r="11" spans="1:14" s="34" customFormat="1" ht="11.25" x14ac:dyDescent="0.2">
      <c r="A11" s="851">
        <v>1755900000</v>
      </c>
      <c r="B11" s="851"/>
      <c r="C11" s="36"/>
      <c r="D11" s="36"/>
      <c r="E11" s="36"/>
      <c r="F11" s="36"/>
      <c r="G11" s="36"/>
      <c r="H11" s="36"/>
      <c r="I11" s="36"/>
      <c r="J11" s="36"/>
    </row>
    <row r="12" spans="1:14" s="34" customFormat="1" ht="11.25" x14ac:dyDescent="0.2">
      <c r="A12" s="34" t="s">
        <v>130</v>
      </c>
      <c r="C12" s="36"/>
      <c r="D12" s="36"/>
      <c r="E12" s="36"/>
      <c r="F12" s="36"/>
      <c r="G12" s="36"/>
      <c r="H12" s="36"/>
      <c r="I12" s="407"/>
      <c r="J12" s="36"/>
    </row>
    <row r="13" spans="1:14" ht="13.5" thickBot="1" x14ac:dyDescent="0.25"/>
    <row r="14" spans="1:14" x14ac:dyDescent="0.2">
      <c r="A14" s="852" t="s">
        <v>473</v>
      </c>
      <c r="B14" s="849" t="s">
        <v>474</v>
      </c>
      <c r="C14" s="849" t="s">
        <v>475</v>
      </c>
      <c r="D14" s="849" t="s">
        <v>476</v>
      </c>
      <c r="E14" s="849" t="s">
        <v>477</v>
      </c>
      <c r="F14" s="849" t="s">
        <v>478</v>
      </c>
      <c r="G14" s="849" t="s">
        <v>479</v>
      </c>
      <c r="H14" s="849" t="s">
        <v>480</v>
      </c>
      <c r="I14" s="849" t="s">
        <v>481</v>
      </c>
      <c r="J14" s="846" t="s">
        <v>482</v>
      </c>
      <c r="K14" s="847"/>
      <c r="L14" s="847"/>
      <c r="M14" s="847"/>
      <c r="N14" s="848"/>
    </row>
    <row r="15" spans="1:14" ht="129" customHeight="1" thickBot="1" x14ac:dyDescent="0.25">
      <c r="A15" s="853"/>
      <c r="B15" s="850"/>
      <c r="C15" s="850"/>
      <c r="D15" s="850"/>
      <c r="E15" s="850"/>
      <c r="F15" s="850"/>
      <c r="G15" s="850"/>
      <c r="H15" s="850"/>
      <c r="I15" s="850"/>
      <c r="J15" s="406" t="s">
        <v>483</v>
      </c>
      <c r="K15" s="406" t="s">
        <v>484</v>
      </c>
      <c r="L15" s="406" t="s">
        <v>485</v>
      </c>
      <c r="M15" s="406" t="s">
        <v>486</v>
      </c>
      <c r="N15" s="408" t="s">
        <v>487</v>
      </c>
    </row>
    <row r="16" spans="1:14" s="36" customFormat="1" ht="11.25" thickBot="1" x14ac:dyDescent="0.2">
      <c r="A16" s="184">
        <v>1</v>
      </c>
      <c r="B16" s="185">
        <v>2</v>
      </c>
      <c r="C16" s="185">
        <v>3</v>
      </c>
      <c r="D16" s="185">
        <v>4</v>
      </c>
      <c r="E16" s="185">
        <v>5</v>
      </c>
      <c r="F16" s="185">
        <v>6</v>
      </c>
      <c r="G16" s="185">
        <v>7</v>
      </c>
      <c r="H16" s="185">
        <v>8</v>
      </c>
      <c r="I16" s="185">
        <v>9</v>
      </c>
      <c r="J16" s="185">
        <v>10</v>
      </c>
      <c r="K16" s="409">
        <v>11</v>
      </c>
      <c r="L16" s="409">
        <v>12</v>
      </c>
      <c r="M16" s="409">
        <v>13</v>
      </c>
      <c r="N16" s="410">
        <v>14</v>
      </c>
    </row>
    <row r="17" spans="1:14" s="36" customFormat="1" ht="48.75" hidden="1" customHeight="1" x14ac:dyDescent="0.15">
      <c r="A17" s="411">
        <v>1</v>
      </c>
      <c r="B17" s="412" t="s">
        <v>488</v>
      </c>
      <c r="C17" s="412" t="s">
        <v>117</v>
      </c>
      <c r="D17" s="413" t="s">
        <v>91</v>
      </c>
      <c r="E17" s="414" t="s">
        <v>77</v>
      </c>
      <c r="F17" s="415" t="s">
        <v>489</v>
      </c>
      <c r="G17" s="415" t="s">
        <v>117</v>
      </c>
      <c r="H17" s="416">
        <f>H18</f>
        <v>0</v>
      </c>
      <c r="I17" s="416">
        <f>I18</f>
        <v>0</v>
      </c>
      <c r="J17" s="416">
        <f>J18</f>
        <v>0</v>
      </c>
      <c r="K17" s="417"/>
      <c r="L17" s="417"/>
      <c r="M17" s="417"/>
      <c r="N17" s="418"/>
    </row>
    <row r="18" spans="1:14" s="36" customFormat="1" ht="15" hidden="1" x14ac:dyDescent="0.25">
      <c r="A18" s="806" t="s">
        <v>490</v>
      </c>
      <c r="B18" s="788"/>
      <c r="C18" s="420" t="s">
        <v>491</v>
      </c>
      <c r="D18" s="421"/>
      <c r="E18" s="788"/>
      <c r="F18" s="788"/>
      <c r="G18" s="691">
        <v>2026</v>
      </c>
      <c r="H18" s="838"/>
      <c r="I18" s="796"/>
      <c r="J18" s="796"/>
      <c r="K18" s="826"/>
      <c r="L18" s="826"/>
      <c r="M18" s="826"/>
      <c r="N18" s="814"/>
    </row>
    <row r="19" spans="1:14" s="36" customFormat="1" ht="93" hidden="1" customHeight="1" thickBot="1" x14ac:dyDescent="0.3">
      <c r="A19" s="807"/>
      <c r="B19" s="789"/>
      <c r="C19" s="834" t="s">
        <v>492</v>
      </c>
      <c r="D19" s="835"/>
      <c r="E19" s="789"/>
      <c r="F19" s="789"/>
      <c r="G19" s="795"/>
      <c r="H19" s="839"/>
      <c r="I19" s="797"/>
      <c r="J19" s="797"/>
      <c r="K19" s="829"/>
      <c r="L19" s="829"/>
      <c r="M19" s="829"/>
      <c r="N19" s="815"/>
    </row>
    <row r="20" spans="1:14" s="133" customFormat="1" ht="87" hidden="1" customHeight="1" x14ac:dyDescent="0.25">
      <c r="A20" s="411" t="s">
        <v>573</v>
      </c>
      <c r="B20" s="412" t="s">
        <v>488</v>
      </c>
      <c r="C20" s="412" t="s">
        <v>117</v>
      </c>
      <c r="D20" s="413" t="s">
        <v>325</v>
      </c>
      <c r="E20" s="427" t="s">
        <v>494</v>
      </c>
      <c r="F20" s="415" t="s">
        <v>495</v>
      </c>
      <c r="G20" s="415" t="s">
        <v>117</v>
      </c>
      <c r="H20" s="416">
        <f>SUM(H21:H24)</f>
        <v>0</v>
      </c>
      <c r="I20" s="416">
        <f t="shared" ref="I20:N20" si="0">I21+I23</f>
        <v>0</v>
      </c>
      <c r="J20" s="416">
        <f t="shared" si="0"/>
        <v>0</v>
      </c>
      <c r="K20" s="428">
        <f t="shared" si="0"/>
        <v>0</v>
      </c>
      <c r="L20" s="428">
        <f t="shared" si="0"/>
        <v>0</v>
      </c>
      <c r="M20" s="428">
        <f t="shared" si="0"/>
        <v>0</v>
      </c>
      <c r="N20" s="429">
        <f t="shared" si="0"/>
        <v>0</v>
      </c>
    </row>
    <row r="21" spans="1:14" s="133" customFormat="1" ht="18.75" hidden="1" customHeight="1" x14ac:dyDescent="0.25">
      <c r="A21" s="806" t="s">
        <v>490</v>
      </c>
      <c r="B21" s="788"/>
      <c r="C21" s="420" t="s">
        <v>497</v>
      </c>
      <c r="D21" s="421"/>
      <c r="E21" s="788"/>
      <c r="F21" s="788"/>
      <c r="G21" s="691" t="s">
        <v>459</v>
      </c>
      <c r="H21" s="796"/>
      <c r="I21" s="796"/>
      <c r="J21" s="796"/>
      <c r="K21" s="796"/>
      <c r="L21" s="826"/>
      <c r="M21" s="826"/>
      <c r="N21" s="814"/>
    </row>
    <row r="22" spans="1:14" s="133" customFormat="1" ht="37.5" hidden="1" customHeight="1" x14ac:dyDescent="0.25">
      <c r="A22" s="807"/>
      <c r="B22" s="789"/>
      <c r="C22" s="834" t="s">
        <v>498</v>
      </c>
      <c r="D22" s="835"/>
      <c r="E22" s="789"/>
      <c r="F22" s="789"/>
      <c r="G22" s="795"/>
      <c r="H22" s="797"/>
      <c r="I22" s="797"/>
      <c r="J22" s="797"/>
      <c r="K22" s="797"/>
      <c r="L22" s="829"/>
      <c r="M22" s="829"/>
      <c r="N22" s="815"/>
    </row>
    <row r="23" spans="1:14" s="133" customFormat="1" ht="16.5" hidden="1" customHeight="1" x14ac:dyDescent="0.25">
      <c r="A23" s="806" t="s">
        <v>574</v>
      </c>
      <c r="B23" s="788"/>
      <c r="C23" s="420" t="s">
        <v>499</v>
      </c>
      <c r="D23" s="424"/>
      <c r="E23" s="788"/>
      <c r="F23" s="788"/>
      <c r="G23" s="691" t="s">
        <v>500</v>
      </c>
      <c r="H23" s="796"/>
      <c r="I23" s="796"/>
      <c r="J23" s="796"/>
      <c r="K23" s="796"/>
      <c r="L23" s="826"/>
      <c r="M23" s="826"/>
      <c r="N23" s="814"/>
    </row>
    <row r="24" spans="1:14" s="133" customFormat="1" ht="37.5" hidden="1" customHeight="1" thickBot="1" x14ac:dyDescent="0.3">
      <c r="A24" s="830"/>
      <c r="B24" s="831"/>
      <c r="C24" s="836" t="s">
        <v>501</v>
      </c>
      <c r="D24" s="837"/>
      <c r="E24" s="831"/>
      <c r="F24" s="831"/>
      <c r="G24" s="692"/>
      <c r="H24" s="825"/>
      <c r="I24" s="825"/>
      <c r="J24" s="825"/>
      <c r="K24" s="825"/>
      <c r="L24" s="827"/>
      <c r="M24" s="827"/>
      <c r="N24" s="841"/>
    </row>
    <row r="25" spans="1:14" s="133" customFormat="1" ht="75.75" customHeight="1" x14ac:dyDescent="0.25">
      <c r="A25" s="411" t="s">
        <v>573</v>
      </c>
      <c r="B25" s="412" t="s">
        <v>488</v>
      </c>
      <c r="C25" s="412" t="s">
        <v>117</v>
      </c>
      <c r="D25" s="413" t="s">
        <v>325</v>
      </c>
      <c r="E25" s="427" t="s">
        <v>494</v>
      </c>
      <c r="F25" s="415" t="s">
        <v>625</v>
      </c>
      <c r="G25" s="415" t="s">
        <v>117</v>
      </c>
      <c r="H25" s="416">
        <f>H26</f>
        <v>4100000</v>
      </c>
      <c r="I25" s="416">
        <f>I26</f>
        <v>-390000</v>
      </c>
      <c r="J25" s="416">
        <f>J26+J28</f>
        <v>0</v>
      </c>
      <c r="K25" s="417"/>
      <c r="L25" s="417"/>
      <c r="M25" s="417"/>
      <c r="N25" s="418"/>
    </row>
    <row r="26" spans="1:14" s="133" customFormat="1" ht="21" customHeight="1" x14ac:dyDescent="0.25">
      <c r="A26" s="806" t="s">
        <v>490</v>
      </c>
      <c r="B26" s="788"/>
      <c r="C26" s="420" t="s">
        <v>626</v>
      </c>
      <c r="D26" s="421"/>
      <c r="E26" s="788"/>
      <c r="F26" s="788"/>
      <c r="G26" s="691">
        <v>2026</v>
      </c>
      <c r="H26" s="796">
        <v>4100000</v>
      </c>
      <c r="I26" s="796">
        <f>J26</f>
        <v>-390000</v>
      </c>
      <c r="J26" s="796">
        <v>-390000</v>
      </c>
      <c r="K26" s="826"/>
      <c r="L26" s="826"/>
      <c r="M26" s="826"/>
      <c r="N26" s="814"/>
    </row>
    <row r="27" spans="1:14" s="133" customFormat="1" ht="51" customHeight="1" x14ac:dyDescent="0.25">
      <c r="A27" s="807"/>
      <c r="B27" s="789"/>
      <c r="C27" s="834" t="s">
        <v>643</v>
      </c>
      <c r="D27" s="835"/>
      <c r="E27" s="789"/>
      <c r="F27" s="789"/>
      <c r="G27" s="795"/>
      <c r="H27" s="797"/>
      <c r="I27" s="797"/>
      <c r="J27" s="797"/>
      <c r="K27" s="829"/>
      <c r="L27" s="829"/>
      <c r="M27" s="829"/>
      <c r="N27" s="815"/>
    </row>
    <row r="28" spans="1:14" s="133" customFormat="1" ht="18.75" customHeight="1" x14ac:dyDescent="0.25">
      <c r="A28" s="806" t="s">
        <v>574</v>
      </c>
      <c r="B28" s="423"/>
      <c r="C28" s="420" t="s">
        <v>649</v>
      </c>
      <c r="D28" s="421"/>
      <c r="E28" s="788"/>
      <c r="F28" s="788"/>
      <c r="G28" s="691">
        <v>2026</v>
      </c>
      <c r="H28" s="796">
        <v>4100000</v>
      </c>
      <c r="I28" s="796">
        <f>J28</f>
        <v>390000</v>
      </c>
      <c r="J28" s="796">
        <v>390000</v>
      </c>
      <c r="K28" s="826"/>
      <c r="L28" s="826"/>
      <c r="M28" s="826"/>
      <c r="N28" s="814"/>
    </row>
    <row r="29" spans="1:14" s="133" customFormat="1" ht="51" customHeight="1" x14ac:dyDescent="0.25">
      <c r="A29" s="816"/>
      <c r="B29" s="642"/>
      <c r="C29" s="854" t="s">
        <v>643</v>
      </c>
      <c r="D29" s="855"/>
      <c r="E29" s="842"/>
      <c r="F29" s="842"/>
      <c r="G29" s="718"/>
      <c r="H29" s="843"/>
      <c r="I29" s="843"/>
      <c r="J29" s="843"/>
      <c r="K29" s="844"/>
      <c r="L29" s="844"/>
      <c r="M29" s="844"/>
      <c r="N29" s="845"/>
    </row>
    <row r="30" spans="1:14" s="133" customFormat="1" ht="88.5" customHeight="1" x14ac:dyDescent="0.25">
      <c r="A30" s="449" t="s">
        <v>493</v>
      </c>
      <c r="B30" s="430" t="s">
        <v>488</v>
      </c>
      <c r="C30" s="430" t="s">
        <v>117</v>
      </c>
      <c r="D30" s="450" t="s">
        <v>436</v>
      </c>
      <c r="E30" s="430" t="s">
        <v>438</v>
      </c>
      <c r="F30" s="643" t="s">
        <v>502</v>
      </c>
      <c r="G30" s="430" t="s">
        <v>503</v>
      </c>
      <c r="H30" s="442">
        <f>H31+H33</f>
        <v>28238235</v>
      </c>
      <c r="I30" s="442">
        <f>I31+I33</f>
        <v>3550000</v>
      </c>
      <c r="J30" s="442">
        <f>J31+J33</f>
        <v>0</v>
      </c>
      <c r="K30" s="442">
        <f>K31+K33</f>
        <v>3550000</v>
      </c>
      <c r="L30" s="440"/>
      <c r="M30" s="440"/>
      <c r="N30" s="441"/>
    </row>
    <row r="31" spans="1:14" s="133" customFormat="1" ht="21.75" customHeight="1" x14ac:dyDescent="0.25">
      <c r="A31" s="806" t="s">
        <v>496</v>
      </c>
      <c r="B31" s="788"/>
      <c r="C31" s="420" t="s">
        <v>504</v>
      </c>
      <c r="D31" s="430"/>
      <c r="E31" s="788"/>
      <c r="F31" s="788"/>
      <c r="G31" s="823" t="s">
        <v>451</v>
      </c>
      <c r="H31" s="796">
        <v>12367330</v>
      </c>
      <c r="I31" s="796">
        <f>K31</f>
        <v>1075000</v>
      </c>
      <c r="J31" s="796"/>
      <c r="K31" s="796">
        <v>1075000</v>
      </c>
      <c r="L31" s="804"/>
      <c r="M31" s="804"/>
      <c r="N31" s="832"/>
    </row>
    <row r="32" spans="1:14" s="133" customFormat="1" ht="41.25" customHeight="1" x14ac:dyDescent="0.25">
      <c r="A32" s="807"/>
      <c r="B32" s="789"/>
      <c r="C32" s="834" t="s">
        <v>505</v>
      </c>
      <c r="D32" s="835"/>
      <c r="E32" s="789"/>
      <c r="F32" s="789"/>
      <c r="G32" s="840"/>
      <c r="H32" s="797"/>
      <c r="I32" s="797"/>
      <c r="J32" s="797"/>
      <c r="K32" s="797"/>
      <c r="L32" s="805"/>
      <c r="M32" s="805"/>
      <c r="N32" s="833"/>
    </row>
    <row r="33" spans="1:14" s="133" customFormat="1" ht="27" customHeight="1" x14ac:dyDescent="0.25">
      <c r="A33" s="806" t="s">
        <v>613</v>
      </c>
      <c r="B33" s="788"/>
      <c r="C33" s="420" t="s">
        <v>506</v>
      </c>
      <c r="D33" s="430"/>
      <c r="E33" s="788"/>
      <c r="F33" s="788"/>
      <c r="G33" s="823" t="s">
        <v>451</v>
      </c>
      <c r="H33" s="796">
        <v>15870905</v>
      </c>
      <c r="I33" s="796">
        <f>K33</f>
        <v>2475000</v>
      </c>
      <c r="J33" s="796"/>
      <c r="K33" s="796">
        <v>2475000</v>
      </c>
      <c r="L33" s="826"/>
      <c r="M33" s="826"/>
      <c r="N33" s="814"/>
    </row>
    <row r="34" spans="1:14" s="133" customFormat="1" ht="48" customHeight="1" thickBot="1" x14ac:dyDescent="0.3">
      <c r="A34" s="830"/>
      <c r="B34" s="831"/>
      <c r="C34" s="818" t="s">
        <v>507</v>
      </c>
      <c r="D34" s="819"/>
      <c r="E34" s="831"/>
      <c r="F34" s="831"/>
      <c r="G34" s="824"/>
      <c r="H34" s="825"/>
      <c r="I34" s="825"/>
      <c r="J34" s="825"/>
      <c r="K34" s="797"/>
      <c r="L34" s="827"/>
      <c r="M34" s="827"/>
      <c r="N34" s="841"/>
    </row>
    <row r="35" spans="1:14" s="121" customFormat="1" ht="26.25" customHeight="1" thickBot="1" x14ac:dyDescent="0.3">
      <c r="A35" s="431"/>
      <c r="B35" s="820" t="s">
        <v>508</v>
      </c>
      <c r="C35" s="821"/>
      <c r="D35" s="822"/>
      <c r="E35" s="432"/>
      <c r="F35" s="432"/>
      <c r="G35" s="432"/>
      <c r="H35" s="433">
        <f>H30+H20+H17+H25</f>
        <v>32338235</v>
      </c>
      <c r="I35" s="433">
        <f>I30+I20+I17+I25</f>
        <v>3160000</v>
      </c>
      <c r="J35" s="433">
        <f>J30+J20+J17+J25</f>
        <v>0</v>
      </c>
      <c r="K35" s="433">
        <f>K30+K20+K17</f>
        <v>3550000</v>
      </c>
      <c r="L35" s="433"/>
      <c r="M35" s="434"/>
      <c r="N35" s="435"/>
    </row>
    <row r="36" spans="1:14" s="133" customFormat="1" ht="81" hidden="1" customHeight="1" x14ac:dyDescent="0.25">
      <c r="A36" s="422" t="s">
        <v>493</v>
      </c>
      <c r="B36" s="423" t="s">
        <v>510</v>
      </c>
      <c r="C36" s="419" t="s">
        <v>117</v>
      </c>
      <c r="D36" s="436" t="s">
        <v>511</v>
      </c>
      <c r="E36" s="423" t="s">
        <v>512</v>
      </c>
      <c r="F36" s="437" t="s">
        <v>513</v>
      </c>
      <c r="G36" s="423"/>
      <c r="H36" s="438">
        <f>H37</f>
        <v>0</v>
      </c>
      <c r="I36" s="438">
        <f>I37</f>
        <v>0</v>
      </c>
      <c r="J36" s="438">
        <f>J37</f>
        <v>0</v>
      </c>
      <c r="K36" s="425"/>
      <c r="L36" s="425"/>
      <c r="M36" s="425"/>
      <c r="N36" s="426"/>
    </row>
    <row r="37" spans="1:14" s="133" customFormat="1" ht="18.75" hidden="1" customHeight="1" x14ac:dyDescent="0.25">
      <c r="A37" s="806" t="s">
        <v>496</v>
      </c>
      <c r="B37" s="788"/>
      <c r="C37" s="420" t="s">
        <v>515</v>
      </c>
      <c r="D37" s="430"/>
      <c r="E37" s="788"/>
      <c r="F37" s="788"/>
      <c r="G37" s="823" t="s">
        <v>516</v>
      </c>
      <c r="H37" s="796"/>
      <c r="I37" s="796"/>
      <c r="J37" s="796"/>
      <c r="K37" s="826"/>
      <c r="L37" s="826"/>
      <c r="M37" s="826"/>
      <c r="N37" s="814"/>
    </row>
    <row r="38" spans="1:14" s="133" customFormat="1" ht="75" hidden="1" customHeight="1" thickBot="1" x14ac:dyDescent="0.3">
      <c r="A38" s="830"/>
      <c r="B38" s="831"/>
      <c r="C38" s="818" t="s">
        <v>517</v>
      </c>
      <c r="D38" s="819"/>
      <c r="E38" s="831"/>
      <c r="F38" s="831"/>
      <c r="G38" s="824"/>
      <c r="H38" s="825"/>
      <c r="I38" s="825"/>
      <c r="J38" s="825"/>
      <c r="K38" s="827"/>
      <c r="L38" s="827"/>
      <c r="M38" s="827"/>
      <c r="N38" s="841"/>
    </row>
    <row r="39" spans="1:14" s="133" customFormat="1" ht="31.5" hidden="1" customHeight="1" thickBot="1" x14ac:dyDescent="0.3">
      <c r="A39" s="439"/>
      <c r="B39" s="820" t="s">
        <v>508</v>
      </c>
      <c r="C39" s="821"/>
      <c r="D39" s="822"/>
      <c r="E39" s="432"/>
      <c r="F39" s="432"/>
      <c r="G39" s="432"/>
      <c r="H39" s="433">
        <f>H36</f>
        <v>0</v>
      </c>
      <c r="I39" s="433">
        <f>I36</f>
        <v>0</v>
      </c>
      <c r="J39" s="433">
        <f>J36</f>
        <v>0</v>
      </c>
      <c r="K39" s="434"/>
      <c r="L39" s="434"/>
      <c r="M39" s="434"/>
      <c r="N39" s="435"/>
    </row>
    <row r="40" spans="1:14" s="133" customFormat="1" ht="93" customHeight="1" x14ac:dyDescent="0.25">
      <c r="A40" s="422" t="s">
        <v>575</v>
      </c>
      <c r="B40" s="423" t="s">
        <v>518</v>
      </c>
      <c r="C40" s="423" t="s">
        <v>117</v>
      </c>
      <c r="D40" s="436" t="s">
        <v>395</v>
      </c>
      <c r="E40" s="463" t="s">
        <v>597</v>
      </c>
      <c r="F40" s="423" t="s">
        <v>153</v>
      </c>
      <c r="G40" s="423"/>
      <c r="H40" s="438">
        <f>SUM(H41:H66)</f>
        <v>0</v>
      </c>
      <c r="I40" s="438">
        <f>SUM(I41:I66)</f>
        <v>16775</v>
      </c>
      <c r="J40" s="438">
        <f>SUM(J41:J66)</f>
        <v>16775</v>
      </c>
      <c r="K40" s="438"/>
      <c r="L40" s="425"/>
      <c r="M40" s="425"/>
      <c r="N40" s="426"/>
    </row>
    <row r="41" spans="1:14" s="133" customFormat="1" ht="15" hidden="1" x14ac:dyDescent="0.25">
      <c r="A41" s="806" t="s">
        <v>490</v>
      </c>
      <c r="B41" s="787"/>
      <c r="C41" s="133" t="s">
        <v>519</v>
      </c>
      <c r="D41" s="430"/>
      <c r="E41" s="787"/>
      <c r="F41" s="787"/>
      <c r="G41" s="715">
        <v>2026</v>
      </c>
      <c r="H41" s="785"/>
      <c r="I41" s="785"/>
      <c r="J41" s="785"/>
      <c r="K41" s="828"/>
      <c r="L41" s="784"/>
      <c r="M41" s="784"/>
      <c r="N41" s="783"/>
    </row>
    <row r="42" spans="1:14" s="133" customFormat="1" ht="24.75" hidden="1" customHeight="1" x14ac:dyDescent="0.25">
      <c r="A42" s="807"/>
      <c r="B42" s="787"/>
      <c r="C42" s="798" t="s">
        <v>520</v>
      </c>
      <c r="D42" s="798"/>
      <c r="E42" s="787"/>
      <c r="F42" s="787"/>
      <c r="G42" s="715"/>
      <c r="H42" s="785"/>
      <c r="I42" s="785"/>
      <c r="J42" s="785"/>
      <c r="K42" s="828"/>
      <c r="L42" s="784"/>
      <c r="M42" s="784"/>
      <c r="N42" s="783"/>
    </row>
    <row r="43" spans="1:14" s="133" customFormat="1" ht="15" hidden="1" x14ac:dyDescent="0.25">
      <c r="A43" s="806" t="s">
        <v>574</v>
      </c>
      <c r="B43" s="787"/>
      <c r="C43" s="133" t="s">
        <v>521</v>
      </c>
      <c r="D43" s="430"/>
      <c r="E43" s="787"/>
      <c r="F43" s="787"/>
      <c r="G43" s="715">
        <v>2026</v>
      </c>
      <c r="H43" s="785"/>
      <c r="I43" s="785"/>
      <c r="J43" s="785"/>
      <c r="K43" s="784"/>
      <c r="L43" s="784"/>
      <c r="M43" s="784"/>
      <c r="N43" s="783"/>
    </row>
    <row r="44" spans="1:14" s="133" customFormat="1" ht="84.75" hidden="1" customHeight="1" x14ac:dyDescent="0.25">
      <c r="A44" s="807"/>
      <c r="B44" s="787"/>
      <c r="C44" s="798" t="s">
        <v>522</v>
      </c>
      <c r="D44" s="798"/>
      <c r="E44" s="787"/>
      <c r="F44" s="787"/>
      <c r="G44" s="715"/>
      <c r="H44" s="785"/>
      <c r="I44" s="785"/>
      <c r="J44" s="785"/>
      <c r="K44" s="784"/>
      <c r="L44" s="784"/>
      <c r="M44" s="784"/>
      <c r="N44" s="783"/>
    </row>
    <row r="45" spans="1:14" s="133" customFormat="1" ht="15" hidden="1" x14ac:dyDescent="0.25">
      <c r="A45" s="806" t="s">
        <v>603</v>
      </c>
      <c r="B45" s="787"/>
      <c r="C45" s="133" t="s">
        <v>523</v>
      </c>
      <c r="D45" s="430"/>
      <c r="E45" s="787"/>
      <c r="F45" s="787"/>
      <c r="G45" s="715">
        <v>2026</v>
      </c>
      <c r="H45" s="785"/>
      <c r="I45" s="785"/>
      <c r="J45" s="785"/>
      <c r="K45" s="784"/>
      <c r="L45" s="784"/>
      <c r="M45" s="784"/>
      <c r="N45" s="783"/>
    </row>
    <row r="46" spans="1:14" s="133" customFormat="1" ht="67.5" hidden="1" customHeight="1" x14ac:dyDescent="0.25">
      <c r="A46" s="807"/>
      <c r="B46" s="787"/>
      <c r="C46" s="798" t="s">
        <v>524</v>
      </c>
      <c r="D46" s="798"/>
      <c r="E46" s="787"/>
      <c r="F46" s="787"/>
      <c r="G46" s="715"/>
      <c r="H46" s="785"/>
      <c r="I46" s="785"/>
      <c r="J46" s="785"/>
      <c r="K46" s="784"/>
      <c r="L46" s="784"/>
      <c r="M46" s="784"/>
      <c r="N46" s="783"/>
    </row>
    <row r="47" spans="1:14" s="133" customFormat="1" ht="15" hidden="1" x14ac:dyDescent="0.25">
      <c r="A47" s="806" t="s">
        <v>604</v>
      </c>
      <c r="B47" s="787"/>
      <c r="C47" s="133" t="s">
        <v>525</v>
      </c>
      <c r="D47" s="430"/>
      <c r="E47" s="787"/>
      <c r="F47" s="787"/>
      <c r="G47" s="715">
        <v>2026</v>
      </c>
      <c r="H47" s="785"/>
      <c r="I47" s="785"/>
      <c r="J47" s="785"/>
      <c r="K47" s="784"/>
      <c r="L47" s="784"/>
      <c r="M47" s="784"/>
      <c r="N47" s="783"/>
    </row>
    <row r="48" spans="1:14" s="133" customFormat="1" ht="43.5" hidden="1" customHeight="1" x14ac:dyDescent="0.25">
      <c r="A48" s="807"/>
      <c r="B48" s="787"/>
      <c r="C48" s="798" t="s">
        <v>526</v>
      </c>
      <c r="D48" s="798"/>
      <c r="E48" s="787"/>
      <c r="F48" s="787"/>
      <c r="G48" s="715"/>
      <c r="H48" s="785"/>
      <c r="I48" s="785"/>
      <c r="J48" s="785"/>
      <c r="K48" s="784"/>
      <c r="L48" s="784"/>
      <c r="M48" s="784"/>
      <c r="N48" s="783"/>
    </row>
    <row r="49" spans="1:14" s="133" customFormat="1" ht="15" hidden="1" x14ac:dyDescent="0.25">
      <c r="A49" s="806" t="s">
        <v>605</v>
      </c>
      <c r="B49" s="787"/>
      <c r="C49" s="133" t="s">
        <v>527</v>
      </c>
      <c r="D49" s="430"/>
      <c r="E49" s="787"/>
      <c r="F49" s="787"/>
      <c r="G49" s="715">
        <v>2026</v>
      </c>
      <c r="H49" s="785"/>
      <c r="I49" s="785"/>
      <c r="J49" s="785"/>
      <c r="K49" s="784"/>
      <c r="L49" s="784"/>
      <c r="M49" s="784"/>
      <c r="N49" s="783"/>
    </row>
    <row r="50" spans="1:14" s="133" customFormat="1" ht="36" hidden="1" customHeight="1" x14ac:dyDescent="0.25">
      <c r="A50" s="807"/>
      <c r="B50" s="787"/>
      <c r="C50" s="798" t="s">
        <v>528</v>
      </c>
      <c r="D50" s="798"/>
      <c r="E50" s="787"/>
      <c r="F50" s="787"/>
      <c r="G50" s="715"/>
      <c r="H50" s="785"/>
      <c r="I50" s="785"/>
      <c r="J50" s="785"/>
      <c r="K50" s="784"/>
      <c r="L50" s="784"/>
      <c r="M50" s="784"/>
      <c r="N50" s="783"/>
    </row>
    <row r="51" spans="1:14" s="133" customFormat="1" ht="15" hidden="1" x14ac:dyDescent="0.25">
      <c r="A51" s="806" t="s">
        <v>606</v>
      </c>
      <c r="B51" s="787"/>
      <c r="C51" s="133" t="s">
        <v>529</v>
      </c>
      <c r="D51" s="430"/>
      <c r="E51" s="787"/>
      <c r="F51" s="787"/>
      <c r="G51" s="715">
        <v>2026</v>
      </c>
      <c r="H51" s="785"/>
      <c r="I51" s="785"/>
      <c r="J51" s="785"/>
      <c r="K51" s="784"/>
      <c r="L51" s="784"/>
      <c r="M51" s="784"/>
      <c r="N51" s="783"/>
    </row>
    <row r="52" spans="1:14" s="133" customFormat="1" ht="49.5" hidden="1" customHeight="1" x14ac:dyDescent="0.25">
      <c r="A52" s="807"/>
      <c r="B52" s="787"/>
      <c r="C52" s="798" t="s">
        <v>530</v>
      </c>
      <c r="D52" s="798"/>
      <c r="E52" s="787"/>
      <c r="F52" s="787"/>
      <c r="G52" s="715"/>
      <c r="H52" s="785"/>
      <c r="I52" s="785"/>
      <c r="J52" s="785"/>
      <c r="K52" s="784"/>
      <c r="L52" s="784"/>
      <c r="M52" s="784"/>
      <c r="N52" s="783"/>
    </row>
    <row r="53" spans="1:14" s="133" customFormat="1" ht="15" hidden="1" x14ac:dyDescent="0.25">
      <c r="A53" s="806" t="s">
        <v>607</v>
      </c>
      <c r="B53" s="787"/>
      <c r="C53" s="133" t="s">
        <v>531</v>
      </c>
      <c r="D53" s="430"/>
      <c r="E53" s="787"/>
      <c r="F53" s="787"/>
      <c r="G53" s="715">
        <v>2026</v>
      </c>
      <c r="H53" s="785"/>
      <c r="I53" s="785"/>
      <c r="J53" s="785"/>
      <c r="K53" s="784"/>
      <c r="L53" s="784"/>
      <c r="M53" s="784"/>
      <c r="N53" s="783"/>
    </row>
    <row r="54" spans="1:14" s="133" customFormat="1" ht="24.75" hidden="1" customHeight="1" x14ac:dyDescent="0.25">
      <c r="A54" s="807"/>
      <c r="B54" s="787"/>
      <c r="C54" s="798" t="s">
        <v>532</v>
      </c>
      <c r="D54" s="798"/>
      <c r="E54" s="787"/>
      <c r="F54" s="787"/>
      <c r="G54" s="715"/>
      <c r="H54" s="785"/>
      <c r="I54" s="785"/>
      <c r="J54" s="785"/>
      <c r="K54" s="784"/>
      <c r="L54" s="784"/>
      <c r="M54" s="784"/>
      <c r="N54" s="783"/>
    </row>
    <row r="55" spans="1:14" s="133" customFormat="1" ht="15" hidden="1" x14ac:dyDescent="0.25">
      <c r="A55" s="806" t="s">
        <v>608</v>
      </c>
      <c r="B55" s="787"/>
      <c r="C55" s="133" t="s">
        <v>533</v>
      </c>
      <c r="D55" s="430"/>
      <c r="E55" s="787"/>
      <c r="F55" s="787"/>
      <c r="G55" s="715">
        <v>2026</v>
      </c>
      <c r="H55" s="785"/>
      <c r="I55" s="785"/>
      <c r="J55" s="785"/>
      <c r="K55" s="784"/>
      <c r="L55" s="784"/>
      <c r="M55" s="784"/>
      <c r="N55" s="783"/>
    </row>
    <row r="56" spans="1:14" s="133" customFormat="1" ht="23.25" hidden="1" customHeight="1" x14ac:dyDescent="0.25">
      <c r="A56" s="807"/>
      <c r="B56" s="787"/>
      <c r="C56" s="798" t="s">
        <v>534</v>
      </c>
      <c r="D56" s="798"/>
      <c r="E56" s="787"/>
      <c r="F56" s="787"/>
      <c r="G56" s="715"/>
      <c r="H56" s="785"/>
      <c r="I56" s="785"/>
      <c r="J56" s="785"/>
      <c r="K56" s="784"/>
      <c r="L56" s="784"/>
      <c r="M56" s="784"/>
      <c r="N56" s="783"/>
    </row>
    <row r="57" spans="1:14" s="133" customFormat="1" ht="15" hidden="1" x14ac:dyDescent="0.25">
      <c r="A57" s="806" t="s">
        <v>609</v>
      </c>
      <c r="B57" s="787"/>
      <c r="C57" s="133" t="s">
        <v>535</v>
      </c>
      <c r="D57" s="430"/>
      <c r="E57" s="787"/>
      <c r="F57" s="787"/>
      <c r="G57" s="715">
        <v>2026</v>
      </c>
      <c r="H57" s="785"/>
      <c r="I57" s="785"/>
      <c r="J57" s="785"/>
      <c r="K57" s="784"/>
      <c r="L57" s="784"/>
      <c r="M57" s="784"/>
      <c r="N57" s="783"/>
    </row>
    <row r="58" spans="1:14" s="133" customFormat="1" ht="33.75" hidden="1" customHeight="1" x14ac:dyDescent="0.25">
      <c r="A58" s="807"/>
      <c r="B58" s="787"/>
      <c r="C58" s="798" t="s">
        <v>536</v>
      </c>
      <c r="D58" s="798"/>
      <c r="E58" s="787"/>
      <c r="F58" s="787"/>
      <c r="G58" s="715"/>
      <c r="H58" s="785"/>
      <c r="I58" s="785"/>
      <c r="J58" s="785"/>
      <c r="K58" s="784"/>
      <c r="L58" s="784"/>
      <c r="M58" s="784"/>
      <c r="N58" s="783"/>
    </row>
    <row r="59" spans="1:14" s="133" customFormat="1" ht="15" hidden="1" x14ac:dyDescent="0.25">
      <c r="A59" s="806" t="s">
        <v>610</v>
      </c>
      <c r="B59" s="787"/>
      <c r="C59" s="133" t="s">
        <v>537</v>
      </c>
      <c r="D59" s="430"/>
      <c r="E59" s="787"/>
      <c r="F59" s="787"/>
      <c r="G59" s="715">
        <v>2026</v>
      </c>
      <c r="H59" s="785"/>
      <c r="I59" s="785"/>
      <c r="J59" s="785"/>
      <c r="K59" s="784"/>
      <c r="L59" s="784"/>
      <c r="M59" s="784"/>
      <c r="N59" s="783"/>
    </row>
    <row r="60" spans="1:14" s="133" customFormat="1" ht="30" hidden="1" customHeight="1" x14ac:dyDescent="0.25">
      <c r="A60" s="807"/>
      <c r="B60" s="787"/>
      <c r="C60" s="798" t="s">
        <v>538</v>
      </c>
      <c r="D60" s="798"/>
      <c r="E60" s="787"/>
      <c r="F60" s="787"/>
      <c r="G60" s="715"/>
      <c r="H60" s="785"/>
      <c r="I60" s="785"/>
      <c r="J60" s="785"/>
      <c r="K60" s="784"/>
      <c r="L60" s="784"/>
      <c r="M60" s="784"/>
      <c r="N60" s="783"/>
    </row>
    <row r="61" spans="1:14" s="133" customFormat="1" ht="15" hidden="1" x14ac:dyDescent="0.25">
      <c r="A61" s="806" t="s">
        <v>611</v>
      </c>
      <c r="B61" s="787"/>
      <c r="C61" s="133" t="s">
        <v>539</v>
      </c>
      <c r="D61" s="430"/>
      <c r="E61" s="787"/>
      <c r="F61" s="787"/>
      <c r="G61" s="715">
        <v>2026</v>
      </c>
      <c r="H61" s="785"/>
      <c r="I61" s="785"/>
      <c r="J61" s="785"/>
      <c r="K61" s="784"/>
      <c r="L61" s="784"/>
      <c r="M61" s="784"/>
      <c r="N61" s="783"/>
    </row>
    <row r="62" spans="1:14" s="133" customFormat="1" ht="45.75" hidden="1" customHeight="1" x14ac:dyDescent="0.25">
      <c r="A62" s="807"/>
      <c r="B62" s="787"/>
      <c r="C62" s="798" t="s">
        <v>540</v>
      </c>
      <c r="D62" s="798"/>
      <c r="E62" s="787"/>
      <c r="F62" s="787"/>
      <c r="G62" s="715"/>
      <c r="H62" s="785"/>
      <c r="I62" s="785"/>
      <c r="J62" s="785"/>
      <c r="K62" s="784"/>
      <c r="L62" s="784"/>
      <c r="M62" s="784"/>
      <c r="N62" s="783"/>
    </row>
    <row r="63" spans="1:14" s="133" customFormat="1" ht="27" hidden="1" customHeight="1" x14ac:dyDescent="0.25">
      <c r="A63" s="806" t="s">
        <v>612</v>
      </c>
      <c r="B63" s="787"/>
      <c r="C63" s="133" t="s">
        <v>599</v>
      </c>
      <c r="D63" s="430"/>
      <c r="E63" s="787"/>
      <c r="F63" s="787"/>
      <c r="G63" s="715">
        <v>2026</v>
      </c>
      <c r="H63" s="785"/>
      <c r="I63" s="785"/>
      <c r="J63" s="785"/>
      <c r="K63" s="784"/>
      <c r="L63" s="784"/>
      <c r="M63" s="784"/>
      <c r="N63" s="783"/>
    </row>
    <row r="64" spans="1:14" s="133" customFormat="1" ht="45.75" hidden="1" customHeight="1" x14ac:dyDescent="0.25">
      <c r="A64" s="807"/>
      <c r="B64" s="787"/>
      <c r="C64" s="798" t="s">
        <v>598</v>
      </c>
      <c r="D64" s="798"/>
      <c r="E64" s="787"/>
      <c r="F64" s="787"/>
      <c r="G64" s="715"/>
      <c r="H64" s="785"/>
      <c r="I64" s="785"/>
      <c r="J64" s="785"/>
      <c r="K64" s="784"/>
      <c r="L64" s="784"/>
      <c r="M64" s="784"/>
      <c r="N64" s="783"/>
    </row>
    <row r="65" spans="1:14" s="133" customFormat="1" ht="28.5" customHeight="1" x14ac:dyDescent="0.25">
      <c r="A65" s="806" t="s">
        <v>576</v>
      </c>
      <c r="B65" s="787"/>
      <c r="C65" s="133" t="s">
        <v>599</v>
      </c>
      <c r="D65" s="430"/>
      <c r="E65" s="787"/>
      <c r="F65" s="787"/>
      <c r="G65" s="715">
        <v>2026</v>
      </c>
      <c r="H65" s="785"/>
      <c r="I65" s="785">
        <f>K65+J65</f>
        <v>16775</v>
      </c>
      <c r="J65" s="796">
        <v>16775</v>
      </c>
      <c r="K65" s="796"/>
      <c r="L65" s="784"/>
      <c r="M65" s="784"/>
      <c r="N65" s="783"/>
    </row>
    <row r="66" spans="1:14" s="133" customFormat="1" ht="45.75" customHeight="1" x14ac:dyDescent="0.25">
      <c r="A66" s="807"/>
      <c r="B66" s="787"/>
      <c r="C66" s="798" t="s">
        <v>598</v>
      </c>
      <c r="D66" s="798"/>
      <c r="E66" s="787"/>
      <c r="F66" s="787"/>
      <c r="G66" s="715"/>
      <c r="H66" s="785"/>
      <c r="I66" s="785"/>
      <c r="J66" s="797"/>
      <c r="K66" s="797"/>
      <c r="L66" s="784"/>
      <c r="M66" s="784"/>
      <c r="N66" s="783"/>
    </row>
    <row r="67" spans="1:14" s="133" customFormat="1" ht="93" customHeight="1" x14ac:dyDescent="0.25">
      <c r="A67" s="422" t="s">
        <v>509</v>
      </c>
      <c r="B67" s="423" t="s">
        <v>518</v>
      </c>
      <c r="C67" s="423" t="s">
        <v>117</v>
      </c>
      <c r="D67" s="436" t="s">
        <v>568</v>
      </c>
      <c r="E67" s="463" t="s">
        <v>569</v>
      </c>
      <c r="F67" s="423" t="s">
        <v>153</v>
      </c>
      <c r="G67" s="423"/>
      <c r="H67" s="438">
        <f>SUM(H68:H71)</f>
        <v>0</v>
      </c>
      <c r="I67" s="438">
        <f>I68+I70</f>
        <v>10205600</v>
      </c>
      <c r="J67" s="438">
        <f>J68+J70</f>
        <v>0</v>
      </c>
      <c r="K67" s="438">
        <f>SUM(K68:K85)</f>
        <v>10205600</v>
      </c>
      <c r="L67" s="425"/>
      <c r="M67" s="425"/>
      <c r="N67" s="426"/>
    </row>
    <row r="68" spans="1:14" s="133" customFormat="1" ht="18.75" hidden="1" customHeight="1" x14ac:dyDescent="0.25">
      <c r="A68" s="806" t="s">
        <v>496</v>
      </c>
      <c r="B68" s="787"/>
      <c r="C68" s="133" t="s">
        <v>519</v>
      </c>
      <c r="D68" s="430"/>
      <c r="E68" s="787"/>
      <c r="F68" s="787"/>
      <c r="G68" s="715">
        <v>2026</v>
      </c>
      <c r="H68" s="785"/>
      <c r="I68" s="785"/>
      <c r="J68" s="785"/>
      <c r="K68" s="828"/>
      <c r="L68" s="784"/>
      <c r="M68" s="784"/>
      <c r="N68" s="783"/>
    </row>
    <row r="69" spans="1:14" s="133" customFormat="1" ht="19.5" hidden="1" customHeight="1" x14ac:dyDescent="0.25">
      <c r="A69" s="807"/>
      <c r="B69" s="787"/>
      <c r="C69" s="798" t="s">
        <v>520</v>
      </c>
      <c r="D69" s="798"/>
      <c r="E69" s="787"/>
      <c r="F69" s="787"/>
      <c r="G69" s="715"/>
      <c r="H69" s="785"/>
      <c r="I69" s="785"/>
      <c r="J69" s="785"/>
      <c r="K69" s="828"/>
      <c r="L69" s="784"/>
      <c r="M69" s="784"/>
      <c r="N69" s="783"/>
    </row>
    <row r="70" spans="1:14" s="133" customFormat="1" ht="24.75" customHeight="1" x14ac:dyDescent="0.25">
      <c r="A70" s="806" t="s">
        <v>514</v>
      </c>
      <c r="B70" s="430"/>
      <c r="C70" s="133" t="s">
        <v>599</v>
      </c>
      <c r="D70" s="430"/>
      <c r="E70" s="787"/>
      <c r="F70" s="787"/>
      <c r="G70" s="715">
        <v>2026</v>
      </c>
      <c r="H70" s="785"/>
      <c r="I70" s="785">
        <f>K70</f>
        <v>10205600</v>
      </c>
      <c r="J70" s="785"/>
      <c r="K70" s="796">
        <v>10205600</v>
      </c>
      <c r="L70" s="826"/>
      <c r="M70" s="826"/>
      <c r="N70" s="814"/>
    </row>
    <row r="71" spans="1:14" s="133" customFormat="1" ht="45.75" customHeight="1" x14ac:dyDescent="0.25">
      <c r="A71" s="807"/>
      <c r="B71" s="430"/>
      <c r="C71" s="798" t="s">
        <v>598</v>
      </c>
      <c r="D71" s="798"/>
      <c r="E71" s="787"/>
      <c r="F71" s="787"/>
      <c r="G71" s="715"/>
      <c r="H71" s="785"/>
      <c r="I71" s="785"/>
      <c r="J71" s="785"/>
      <c r="K71" s="797"/>
      <c r="L71" s="829"/>
      <c r="M71" s="829"/>
      <c r="N71" s="815"/>
    </row>
    <row r="72" spans="1:14" s="133" customFormat="1" ht="15" hidden="1" x14ac:dyDescent="0.25">
      <c r="A72" s="806" t="s">
        <v>575</v>
      </c>
      <c r="B72" s="787" t="s">
        <v>518</v>
      </c>
      <c r="C72" s="787" t="s">
        <v>117</v>
      </c>
      <c r="D72" s="817" t="s">
        <v>541</v>
      </c>
      <c r="E72" s="787" t="s">
        <v>542</v>
      </c>
      <c r="F72" s="787" t="s">
        <v>153</v>
      </c>
      <c r="G72" s="715"/>
      <c r="H72" s="786"/>
      <c r="I72" s="786">
        <f>I81+I83</f>
        <v>0</v>
      </c>
      <c r="J72" s="786">
        <f>J81+J83</f>
        <v>0</v>
      </c>
      <c r="K72" s="784"/>
      <c r="L72" s="784"/>
      <c r="M72" s="784"/>
      <c r="N72" s="783"/>
    </row>
    <row r="73" spans="1:14" s="133" customFormat="1" ht="15" hidden="1" x14ac:dyDescent="0.25">
      <c r="A73" s="816"/>
      <c r="B73" s="787"/>
      <c r="C73" s="787"/>
      <c r="D73" s="817"/>
      <c r="E73" s="787"/>
      <c r="F73" s="787"/>
      <c r="G73" s="715"/>
      <c r="H73" s="786"/>
      <c r="I73" s="786"/>
      <c r="J73" s="786"/>
      <c r="K73" s="784"/>
      <c r="L73" s="784"/>
      <c r="M73" s="784"/>
      <c r="N73" s="783"/>
    </row>
    <row r="74" spans="1:14" s="133" customFormat="1" ht="15" hidden="1" x14ac:dyDescent="0.25">
      <c r="A74" s="816"/>
      <c r="B74" s="787"/>
      <c r="C74" s="787"/>
      <c r="D74" s="817"/>
      <c r="E74" s="787"/>
      <c r="F74" s="787"/>
      <c r="G74" s="715"/>
      <c r="H74" s="786"/>
      <c r="I74" s="786"/>
      <c r="J74" s="786"/>
      <c r="K74" s="784"/>
      <c r="L74" s="784"/>
      <c r="M74" s="784"/>
      <c r="N74" s="783"/>
    </row>
    <row r="75" spans="1:14" s="133" customFormat="1" ht="15" hidden="1" x14ac:dyDescent="0.25">
      <c r="A75" s="816"/>
      <c r="B75" s="787"/>
      <c r="C75" s="787"/>
      <c r="D75" s="817"/>
      <c r="E75" s="787"/>
      <c r="F75" s="787"/>
      <c r="G75" s="715"/>
      <c r="H75" s="786"/>
      <c r="I75" s="786"/>
      <c r="J75" s="786"/>
      <c r="K75" s="784"/>
      <c r="L75" s="784"/>
      <c r="M75" s="784"/>
      <c r="N75" s="783"/>
    </row>
    <row r="76" spans="1:14" s="133" customFormat="1" ht="15" hidden="1" x14ac:dyDescent="0.25">
      <c r="A76" s="816"/>
      <c r="B76" s="787"/>
      <c r="C76" s="787"/>
      <c r="D76" s="817"/>
      <c r="E76" s="787"/>
      <c r="F76" s="787"/>
      <c r="G76" s="715"/>
      <c r="H76" s="786"/>
      <c r="I76" s="786"/>
      <c r="J76" s="786"/>
      <c r="K76" s="784"/>
      <c r="L76" s="784"/>
      <c r="M76" s="784"/>
      <c r="N76" s="783"/>
    </row>
    <row r="77" spans="1:14" s="133" customFormat="1" ht="9" hidden="1" customHeight="1" x14ac:dyDescent="0.25">
      <c r="A77" s="816"/>
      <c r="B77" s="787"/>
      <c r="C77" s="787"/>
      <c r="D77" s="817"/>
      <c r="E77" s="787"/>
      <c r="F77" s="787"/>
      <c r="G77" s="715"/>
      <c r="H77" s="786"/>
      <c r="I77" s="786"/>
      <c r="J77" s="786"/>
      <c r="K77" s="784"/>
      <c r="L77" s="784"/>
      <c r="M77" s="784"/>
      <c r="N77" s="783"/>
    </row>
    <row r="78" spans="1:14" s="133" customFormat="1" ht="1.5" hidden="1" customHeight="1" x14ac:dyDescent="0.25">
      <c r="A78" s="816"/>
      <c r="B78" s="787"/>
      <c r="C78" s="787"/>
      <c r="D78" s="817"/>
      <c r="E78" s="787"/>
      <c r="F78" s="787"/>
      <c r="G78" s="715"/>
      <c r="H78" s="786"/>
      <c r="I78" s="786"/>
      <c r="J78" s="786"/>
      <c r="K78" s="784"/>
      <c r="L78" s="784"/>
      <c r="M78" s="784"/>
      <c r="N78" s="783"/>
    </row>
    <row r="79" spans="1:14" s="133" customFormat="1" ht="1.5" hidden="1" customHeight="1" x14ac:dyDescent="0.25">
      <c r="A79" s="816"/>
      <c r="B79" s="787"/>
      <c r="C79" s="787"/>
      <c r="D79" s="817"/>
      <c r="E79" s="787"/>
      <c r="F79" s="787"/>
      <c r="G79" s="715"/>
      <c r="H79" s="786"/>
      <c r="I79" s="786"/>
      <c r="J79" s="786"/>
      <c r="K79" s="784"/>
      <c r="L79" s="784"/>
      <c r="M79" s="784"/>
      <c r="N79" s="783"/>
    </row>
    <row r="80" spans="1:14" s="133" customFormat="1" ht="9.75" hidden="1" customHeight="1" x14ac:dyDescent="0.25">
      <c r="A80" s="807"/>
      <c r="B80" s="787"/>
      <c r="C80" s="787"/>
      <c r="D80" s="817"/>
      <c r="E80" s="787"/>
      <c r="F80" s="787"/>
      <c r="G80" s="715"/>
      <c r="H80" s="786"/>
      <c r="I80" s="786"/>
      <c r="J80" s="786"/>
      <c r="K80" s="784"/>
      <c r="L80" s="784"/>
      <c r="M80" s="784"/>
      <c r="N80" s="783"/>
    </row>
    <row r="81" spans="1:14" s="133" customFormat="1" ht="15" hidden="1" x14ac:dyDescent="0.25">
      <c r="A81" s="806" t="s">
        <v>576</v>
      </c>
      <c r="B81" s="787"/>
      <c r="C81" s="420" t="s">
        <v>543</v>
      </c>
      <c r="D81" s="430"/>
      <c r="E81" s="787"/>
      <c r="F81" s="787"/>
      <c r="G81" s="715">
        <v>2026</v>
      </c>
      <c r="H81" s="785"/>
      <c r="I81" s="785"/>
      <c r="J81" s="785"/>
      <c r="K81" s="784"/>
      <c r="L81" s="784"/>
      <c r="M81" s="784"/>
      <c r="N81" s="783"/>
    </row>
    <row r="82" spans="1:14" s="133" customFormat="1" ht="20.25" hidden="1" customHeight="1" x14ac:dyDescent="0.25">
      <c r="A82" s="807"/>
      <c r="B82" s="787"/>
      <c r="C82" s="798" t="s">
        <v>544</v>
      </c>
      <c r="D82" s="798"/>
      <c r="E82" s="787"/>
      <c r="F82" s="787"/>
      <c r="G82" s="715"/>
      <c r="H82" s="785"/>
      <c r="I82" s="785"/>
      <c r="J82" s="785"/>
      <c r="K82" s="784"/>
      <c r="L82" s="784"/>
      <c r="M82" s="784"/>
      <c r="N82" s="783"/>
    </row>
    <row r="83" spans="1:14" s="133" customFormat="1" ht="20.25" hidden="1" customHeight="1" x14ac:dyDescent="0.25">
      <c r="A83" s="806" t="s">
        <v>614</v>
      </c>
      <c r="B83" s="787"/>
      <c r="C83" s="420" t="s">
        <v>600</v>
      </c>
      <c r="D83" s="430"/>
      <c r="E83" s="787"/>
      <c r="F83" s="787"/>
      <c r="G83" s="715">
        <v>2026</v>
      </c>
      <c r="H83" s="785"/>
      <c r="I83" s="785"/>
      <c r="J83" s="785"/>
      <c r="K83" s="784"/>
      <c r="L83" s="784"/>
      <c r="M83" s="784"/>
      <c r="N83" s="783"/>
    </row>
    <row r="84" spans="1:14" s="133" customFormat="1" ht="38.25" hidden="1" customHeight="1" x14ac:dyDescent="0.25">
      <c r="A84" s="807"/>
      <c r="B84" s="787"/>
      <c r="C84" s="798" t="s">
        <v>601</v>
      </c>
      <c r="D84" s="798"/>
      <c r="E84" s="787"/>
      <c r="F84" s="787"/>
      <c r="G84" s="715"/>
      <c r="H84" s="785"/>
      <c r="I84" s="785"/>
      <c r="J84" s="785"/>
      <c r="K84" s="784"/>
      <c r="L84" s="784"/>
      <c r="M84" s="784"/>
      <c r="N84" s="783"/>
    </row>
    <row r="85" spans="1:14" s="133" customFormat="1" ht="15" hidden="1" x14ac:dyDescent="0.25">
      <c r="A85" s="806" t="s">
        <v>509</v>
      </c>
      <c r="B85" s="787" t="s">
        <v>518</v>
      </c>
      <c r="C85" s="788" t="s">
        <v>117</v>
      </c>
      <c r="D85" s="808" t="s">
        <v>390</v>
      </c>
      <c r="E85" s="787" t="s">
        <v>392</v>
      </c>
      <c r="F85" s="787" t="s">
        <v>153</v>
      </c>
      <c r="G85" s="787"/>
      <c r="H85" s="786">
        <f>H87</f>
        <v>0</v>
      </c>
      <c r="I85" s="786">
        <f>I87</f>
        <v>0</v>
      </c>
      <c r="J85" s="786">
        <f>J87</f>
        <v>0</v>
      </c>
      <c r="K85" s="811"/>
      <c r="L85" s="811"/>
      <c r="M85" s="811"/>
      <c r="N85" s="810"/>
    </row>
    <row r="86" spans="1:14" s="133" customFormat="1" ht="135.75" hidden="1" customHeight="1" x14ac:dyDescent="0.25">
      <c r="A86" s="807"/>
      <c r="B86" s="787"/>
      <c r="C86" s="789"/>
      <c r="D86" s="809"/>
      <c r="E86" s="787"/>
      <c r="F86" s="787"/>
      <c r="G86" s="787"/>
      <c r="H86" s="786"/>
      <c r="I86" s="786"/>
      <c r="J86" s="786"/>
      <c r="K86" s="811"/>
      <c r="L86" s="811"/>
      <c r="M86" s="811"/>
      <c r="N86" s="810"/>
    </row>
    <row r="87" spans="1:14" s="133" customFormat="1" ht="15" hidden="1" x14ac:dyDescent="0.25">
      <c r="A87" s="806" t="s">
        <v>514</v>
      </c>
      <c r="B87" s="787"/>
      <c r="C87" s="133" t="s">
        <v>545</v>
      </c>
      <c r="D87" s="430"/>
      <c r="E87" s="787"/>
      <c r="F87" s="787"/>
      <c r="G87" s="715" t="s">
        <v>459</v>
      </c>
      <c r="H87" s="785"/>
      <c r="I87" s="785"/>
      <c r="J87" s="785"/>
      <c r="K87" s="784"/>
      <c r="L87" s="784"/>
      <c r="M87" s="784"/>
      <c r="N87" s="783"/>
    </row>
    <row r="88" spans="1:14" s="133" customFormat="1" ht="62.25" hidden="1" customHeight="1" x14ac:dyDescent="0.25">
      <c r="A88" s="807"/>
      <c r="B88" s="787"/>
      <c r="C88" s="798" t="s">
        <v>278</v>
      </c>
      <c r="D88" s="798"/>
      <c r="E88" s="787"/>
      <c r="F88" s="787"/>
      <c r="G88" s="715"/>
      <c r="H88" s="785"/>
      <c r="I88" s="785"/>
      <c r="J88" s="785"/>
      <c r="K88" s="784"/>
      <c r="L88" s="784"/>
      <c r="M88" s="784"/>
      <c r="N88" s="783"/>
    </row>
    <row r="89" spans="1:14" s="133" customFormat="1" ht="69" hidden="1" customHeight="1" x14ac:dyDescent="0.25">
      <c r="A89" s="806" t="s">
        <v>509</v>
      </c>
      <c r="B89" s="788" t="s">
        <v>518</v>
      </c>
      <c r="C89" s="788" t="s">
        <v>117</v>
      </c>
      <c r="D89" s="808" t="s">
        <v>424</v>
      </c>
      <c r="E89" s="788" t="s">
        <v>602</v>
      </c>
      <c r="F89" s="787" t="s">
        <v>153</v>
      </c>
      <c r="G89" s="788"/>
      <c r="H89" s="790">
        <f>H91+H93</f>
        <v>0</v>
      </c>
      <c r="I89" s="790">
        <f>I91+I93</f>
        <v>0</v>
      </c>
      <c r="J89" s="790">
        <f>I89</f>
        <v>0</v>
      </c>
      <c r="K89" s="804"/>
      <c r="L89" s="804"/>
      <c r="M89" s="804"/>
      <c r="N89" s="814"/>
    </row>
    <row r="90" spans="1:14" s="133" customFormat="1" ht="69" hidden="1" customHeight="1" x14ac:dyDescent="0.25">
      <c r="A90" s="807"/>
      <c r="B90" s="789"/>
      <c r="C90" s="789"/>
      <c r="D90" s="809"/>
      <c r="E90" s="789"/>
      <c r="F90" s="787"/>
      <c r="G90" s="789"/>
      <c r="H90" s="791"/>
      <c r="I90" s="791"/>
      <c r="J90" s="791"/>
      <c r="K90" s="805"/>
      <c r="L90" s="805"/>
      <c r="M90" s="805"/>
      <c r="N90" s="815"/>
    </row>
    <row r="91" spans="1:14" s="133" customFormat="1" ht="22.5" hidden="1" customHeight="1" x14ac:dyDescent="0.25">
      <c r="A91" s="806" t="s">
        <v>514</v>
      </c>
      <c r="B91" s="787"/>
      <c r="C91" s="133" t="s">
        <v>644</v>
      </c>
      <c r="D91" s="430"/>
      <c r="E91" s="787"/>
      <c r="F91" s="787"/>
      <c r="G91" s="715" t="s">
        <v>452</v>
      </c>
      <c r="H91" s="785"/>
      <c r="I91" s="785"/>
      <c r="J91" s="785"/>
      <c r="K91" s="784"/>
      <c r="L91" s="784"/>
      <c r="M91" s="784"/>
      <c r="N91" s="783"/>
    </row>
    <row r="92" spans="1:14" s="133" customFormat="1" ht="57.75" hidden="1" customHeight="1" x14ac:dyDescent="0.25">
      <c r="A92" s="807"/>
      <c r="B92" s="787"/>
      <c r="C92" s="798" t="s">
        <v>642</v>
      </c>
      <c r="D92" s="798"/>
      <c r="E92" s="787"/>
      <c r="F92" s="787"/>
      <c r="G92" s="715"/>
      <c r="H92" s="785"/>
      <c r="I92" s="785"/>
      <c r="J92" s="785"/>
      <c r="K92" s="784"/>
      <c r="L92" s="784"/>
      <c r="M92" s="784"/>
      <c r="N92" s="783"/>
    </row>
    <row r="93" spans="1:14" s="133" customFormat="1" ht="69" hidden="1" customHeight="1" x14ac:dyDescent="0.25">
      <c r="A93" s="486"/>
      <c r="B93" s="419"/>
      <c r="C93" s="487"/>
      <c r="D93" s="487"/>
      <c r="E93" s="419"/>
      <c r="F93" s="419"/>
      <c r="G93" s="484"/>
      <c r="H93" s="481"/>
      <c r="I93" s="481"/>
      <c r="J93" s="481"/>
      <c r="K93" s="482"/>
      <c r="L93" s="482"/>
      <c r="M93" s="482"/>
      <c r="N93" s="483"/>
    </row>
    <row r="94" spans="1:14" s="133" customFormat="1" ht="15" customHeight="1" x14ac:dyDescent="0.25">
      <c r="A94" s="806" t="s">
        <v>615</v>
      </c>
      <c r="B94" s="788" t="s">
        <v>518</v>
      </c>
      <c r="C94" s="788" t="s">
        <v>117</v>
      </c>
      <c r="D94" s="808" t="s">
        <v>332</v>
      </c>
      <c r="E94" s="788" t="s">
        <v>546</v>
      </c>
      <c r="F94" s="787" t="s">
        <v>153</v>
      </c>
      <c r="G94" s="788"/>
      <c r="H94" s="790">
        <f>H96+H98</f>
        <v>0</v>
      </c>
      <c r="I94" s="790">
        <f>I96+I98</f>
        <v>-16775</v>
      </c>
      <c r="J94" s="790">
        <f>I94</f>
        <v>-16775</v>
      </c>
      <c r="K94" s="804"/>
      <c r="L94" s="804"/>
      <c r="M94" s="804"/>
      <c r="N94" s="814"/>
    </row>
    <row r="95" spans="1:14" s="133" customFormat="1" ht="57" customHeight="1" x14ac:dyDescent="0.25">
      <c r="A95" s="807"/>
      <c r="B95" s="789"/>
      <c r="C95" s="789"/>
      <c r="D95" s="809"/>
      <c r="E95" s="789"/>
      <c r="F95" s="787"/>
      <c r="G95" s="789"/>
      <c r="H95" s="791"/>
      <c r="I95" s="791"/>
      <c r="J95" s="791"/>
      <c r="K95" s="805"/>
      <c r="L95" s="805"/>
      <c r="M95" s="805"/>
      <c r="N95" s="815"/>
    </row>
    <row r="96" spans="1:14" s="133" customFormat="1" ht="15" hidden="1" x14ac:dyDescent="0.25">
      <c r="A96" s="806" t="s">
        <v>616</v>
      </c>
      <c r="B96" s="787"/>
      <c r="C96" s="133" t="s">
        <v>547</v>
      </c>
      <c r="D96" s="430"/>
      <c r="E96" s="787"/>
      <c r="F96" s="787"/>
      <c r="G96" s="715" t="s">
        <v>452</v>
      </c>
      <c r="H96" s="785"/>
      <c r="I96" s="785"/>
      <c r="J96" s="785"/>
      <c r="K96" s="784"/>
      <c r="L96" s="784"/>
      <c r="M96" s="784"/>
      <c r="N96" s="783"/>
    </row>
    <row r="97" spans="1:14" s="133" customFormat="1" ht="81" hidden="1" customHeight="1" x14ac:dyDescent="0.25">
      <c r="A97" s="807"/>
      <c r="B97" s="787"/>
      <c r="C97" s="798" t="s">
        <v>548</v>
      </c>
      <c r="D97" s="798"/>
      <c r="E97" s="787"/>
      <c r="F97" s="787"/>
      <c r="G97" s="715"/>
      <c r="H97" s="785"/>
      <c r="I97" s="785"/>
      <c r="J97" s="785"/>
      <c r="K97" s="784"/>
      <c r="L97" s="784"/>
      <c r="M97" s="784"/>
      <c r="N97" s="783"/>
    </row>
    <row r="98" spans="1:14" s="133" customFormat="1" ht="24" customHeight="1" x14ac:dyDescent="0.25">
      <c r="A98" s="806" t="s">
        <v>616</v>
      </c>
      <c r="B98" s="787"/>
      <c r="C98" s="133" t="s">
        <v>549</v>
      </c>
      <c r="D98" s="430"/>
      <c r="E98" s="787"/>
      <c r="F98" s="787"/>
      <c r="G98" s="715" t="s">
        <v>451</v>
      </c>
      <c r="H98" s="785"/>
      <c r="I98" s="785">
        <f>J98</f>
        <v>-16775</v>
      </c>
      <c r="J98" s="785">
        <v>-16775</v>
      </c>
      <c r="K98" s="784"/>
      <c r="L98" s="784"/>
      <c r="M98" s="784"/>
      <c r="N98" s="783"/>
    </row>
    <row r="99" spans="1:14" s="133" customFormat="1" ht="81.75" customHeight="1" x14ac:dyDescent="0.25">
      <c r="A99" s="807"/>
      <c r="B99" s="787"/>
      <c r="C99" s="798" t="s">
        <v>550</v>
      </c>
      <c r="D99" s="798"/>
      <c r="E99" s="787"/>
      <c r="F99" s="787"/>
      <c r="G99" s="715"/>
      <c r="H99" s="785"/>
      <c r="I99" s="785"/>
      <c r="J99" s="785"/>
      <c r="K99" s="784"/>
      <c r="L99" s="784"/>
      <c r="M99" s="784"/>
      <c r="N99" s="783"/>
    </row>
    <row r="100" spans="1:14" s="133" customFormat="1" ht="15.75" x14ac:dyDescent="0.25">
      <c r="A100" s="443"/>
      <c r="B100" s="792" t="s">
        <v>508</v>
      </c>
      <c r="C100" s="793"/>
      <c r="D100" s="794"/>
      <c r="E100" s="444"/>
      <c r="F100" s="444"/>
      <c r="G100" s="444"/>
      <c r="H100" s="445">
        <f>H94+H72+H85+H40+H68+H89</f>
        <v>0</v>
      </c>
      <c r="I100" s="445">
        <f>I94+I72+I85+I40+I68+I89+I67</f>
        <v>10205600</v>
      </c>
      <c r="J100" s="445">
        <f t="shared" ref="J100" si="1">J94+J72+J85+J40+J68+J89</f>
        <v>0</v>
      </c>
      <c r="K100" s="445">
        <f>K40+K67</f>
        <v>10205600</v>
      </c>
      <c r="L100" s="447"/>
      <c r="M100" s="447"/>
      <c r="N100" s="448"/>
    </row>
    <row r="101" spans="1:14" s="133" customFormat="1" ht="69" hidden="1" customHeight="1" x14ac:dyDescent="0.25">
      <c r="A101" s="449" t="s">
        <v>551</v>
      </c>
      <c r="B101" s="430" t="s">
        <v>552</v>
      </c>
      <c r="C101" s="430" t="s">
        <v>117</v>
      </c>
      <c r="D101" s="450" t="s">
        <v>333</v>
      </c>
      <c r="E101" s="451" t="s">
        <v>553</v>
      </c>
      <c r="F101" s="430"/>
      <c r="G101" s="430"/>
      <c r="H101" s="442"/>
      <c r="I101" s="442"/>
      <c r="J101" s="442"/>
      <c r="K101" s="440"/>
      <c r="L101" s="440"/>
      <c r="M101" s="440"/>
      <c r="N101" s="441"/>
    </row>
    <row r="102" spans="1:14" s="133" customFormat="1" ht="15" hidden="1" x14ac:dyDescent="0.25">
      <c r="A102" s="806" t="s">
        <v>554</v>
      </c>
      <c r="B102" s="788"/>
      <c r="C102" s="133" t="s">
        <v>555</v>
      </c>
      <c r="D102" s="430"/>
      <c r="E102" s="787"/>
      <c r="F102" s="787"/>
      <c r="G102" s="715">
        <v>2026</v>
      </c>
      <c r="H102" s="785"/>
      <c r="I102" s="785"/>
      <c r="J102" s="785"/>
      <c r="K102" s="802"/>
      <c r="L102" s="802"/>
      <c r="M102" s="802"/>
      <c r="N102" s="812"/>
    </row>
    <row r="103" spans="1:14" s="133" customFormat="1" ht="31.5" hidden="1" customHeight="1" x14ac:dyDescent="0.25">
      <c r="A103" s="807"/>
      <c r="B103" s="789"/>
      <c r="C103" s="798" t="s">
        <v>556</v>
      </c>
      <c r="D103" s="798"/>
      <c r="E103" s="787"/>
      <c r="F103" s="787"/>
      <c r="G103" s="715"/>
      <c r="H103" s="785"/>
      <c r="I103" s="785"/>
      <c r="J103" s="785"/>
      <c r="K103" s="803"/>
      <c r="L103" s="803"/>
      <c r="M103" s="803"/>
      <c r="N103" s="813"/>
    </row>
    <row r="104" spans="1:14" s="133" customFormat="1" ht="15.75" hidden="1" x14ac:dyDescent="0.25">
      <c r="A104" s="443"/>
      <c r="B104" s="792" t="s">
        <v>508</v>
      </c>
      <c r="C104" s="793"/>
      <c r="D104" s="794"/>
      <c r="E104" s="444"/>
      <c r="F104" s="444"/>
      <c r="G104" s="444"/>
      <c r="H104" s="445"/>
      <c r="I104" s="445">
        <f>I101</f>
        <v>0</v>
      </c>
      <c r="J104" s="445">
        <f>J101</f>
        <v>0</v>
      </c>
      <c r="K104" s="446"/>
      <c r="L104" s="447"/>
      <c r="M104" s="447"/>
      <c r="N104" s="452"/>
    </row>
    <row r="105" spans="1:14" s="457" customFormat="1" ht="30.75" customHeight="1" thickBot="1" x14ac:dyDescent="0.35">
      <c r="A105" s="453"/>
      <c r="B105" s="799" t="s">
        <v>557</v>
      </c>
      <c r="C105" s="800"/>
      <c r="D105" s="801"/>
      <c r="E105" s="454"/>
      <c r="F105" s="454"/>
      <c r="G105" s="454"/>
      <c r="H105" s="464">
        <f>H104+H100+H39+H35</f>
        <v>32338235</v>
      </c>
      <c r="I105" s="464">
        <f>I104+I100+I39+I35</f>
        <v>13365600</v>
      </c>
      <c r="J105" s="464">
        <f>J104+J100+J39+J35</f>
        <v>0</v>
      </c>
      <c r="K105" s="464">
        <f>K104+K100+K39+K35</f>
        <v>13755600</v>
      </c>
      <c r="L105" s="455"/>
      <c r="M105" s="455"/>
      <c r="N105" s="456"/>
    </row>
    <row r="106" spans="1:14" x14ac:dyDescent="0.2">
      <c r="A106" s="458"/>
      <c r="B106" s="458"/>
      <c r="C106" s="458"/>
      <c r="D106" s="458"/>
      <c r="E106" s="458"/>
      <c r="F106" s="458"/>
      <c r="G106" s="458"/>
      <c r="H106" s="458"/>
      <c r="I106" s="458"/>
      <c r="J106" s="458"/>
    </row>
    <row r="107" spans="1:14" x14ac:dyDescent="0.2">
      <c r="A107" s="458"/>
      <c r="B107" s="458"/>
      <c r="C107" s="458"/>
      <c r="D107" s="458"/>
      <c r="E107" s="458"/>
      <c r="F107" s="458"/>
      <c r="G107" s="458"/>
      <c r="H107" s="458"/>
      <c r="I107" s="458"/>
      <c r="J107" s="458"/>
    </row>
    <row r="108" spans="1:14" x14ac:dyDescent="0.2">
      <c r="A108" s="458"/>
      <c r="B108" s="458"/>
      <c r="C108" s="458"/>
      <c r="D108" s="458"/>
      <c r="E108" s="458"/>
      <c r="F108" s="458"/>
      <c r="G108" s="458"/>
      <c r="H108" s="458"/>
      <c r="I108" s="458"/>
      <c r="J108" s="458"/>
    </row>
    <row r="109" spans="1:14" x14ac:dyDescent="0.2">
      <c r="A109" s="458"/>
      <c r="B109" s="458"/>
      <c r="C109" s="458"/>
      <c r="D109" s="458"/>
      <c r="E109" s="458"/>
      <c r="F109" s="458"/>
      <c r="G109" s="458"/>
      <c r="H109" s="458"/>
      <c r="I109" s="458"/>
      <c r="J109" s="458"/>
    </row>
    <row r="111" spans="1:14" s="26" customFormat="1" ht="18.75" x14ac:dyDescent="0.3">
      <c r="A111" s="26" t="s">
        <v>558</v>
      </c>
      <c r="F111" s="26" t="s">
        <v>409</v>
      </c>
    </row>
  </sheetData>
  <mergeCells count="467">
    <mergeCell ref="M45:M46"/>
    <mergeCell ref="N49:N50"/>
    <mergeCell ref="L51:L52"/>
    <mergeCell ref="M51:M52"/>
    <mergeCell ref="M33:M34"/>
    <mergeCell ref="N33:N34"/>
    <mergeCell ref="L43:L44"/>
    <mergeCell ref="M43:M44"/>
    <mergeCell ref="N43:N44"/>
    <mergeCell ref="I41:I42"/>
    <mergeCell ref="J41:J42"/>
    <mergeCell ref="M37:M38"/>
    <mergeCell ref="N37:N38"/>
    <mergeCell ref="L41:L42"/>
    <mergeCell ref="M41:M42"/>
    <mergeCell ref="N41:N42"/>
    <mergeCell ref="A89:A90"/>
    <mergeCell ref="B89:B90"/>
    <mergeCell ref="C89:C90"/>
    <mergeCell ref="C29:D29"/>
    <mergeCell ref="A28:A29"/>
    <mergeCell ref="I83:I84"/>
    <mergeCell ref="J83:J84"/>
    <mergeCell ref="K83:K84"/>
    <mergeCell ref="L83:L84"/>
    <mergeCell ref="L85:L86"/>
    <mergeCell ref="L28:L29"/>
    <mergeCell ref="C69:D69"/>
    <mergeCell ref="E70:E71"/>
    <mergeCell ref="F70:F71"/>
    <mergeCell ref="G70:G71"/>
    <mergeCell ref="H70:H71"/>
    <mergeCell ref="J89:J90"/>
    <mergeCell ref="K89:K90"/>
    <mergeCell ref="L89:L90"/>
    <mergeCell ref="I70:I71"/>
    <mergeCell ref="J70:J71"/>
    <mergeCell ref="L33:L34"/>
    <mergeCell ref="N63:N64"/>
    <mergeCell ref="C64:D64"/>
    <mergeCell ref="L65:L66"/>
    <mergeCell ref="M65:M66"/>
    <mergeCell ref="N65:N66"/>
    <mergeCell ref="L91:L92"/>
    <mergeCell ref="M91:M92"/>
    <mergeCell ref="N91:N92"/>
    <mergeCell ref="C92:D92"/>
    <mergeCell ref="M83:M84"/>
    <mergeCell ref="M85:M86"/>
    <mergeCell ref="N68:N69"/>
    <mergeCell ref="M89:M90"/>
    <mergeCell ref="N89:N90"/>
    <mergeCell ref="N83:N84"/>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31:K32"/>
    <mergeCell ref="L31:L32"/>
    <mergeCell ref="A31:A32"/>
    <mergeCell ref="A65:A66"/>
    <mergeCell ref="B65:B66"/>
    <mergeCell ref="E65:E66"/>
    <mergeCell ref="F65:F66"/>
    <mergeCell ref="G65:G66"/>
    <mergeCell ref="H65:H66"/>
    <mergeCell ref="F1:N1"/>
    <mergeCell ref="J14:N14"/>
    <mergeCell ref="L18:L19"/>
    <mergeCell ref="M18:M19"/>
    <mergeCell ref="N18:N19"/>
    <mergeCell ref="E14:E15"/>
    <mergeCell ref="F14:F15"/>
    <mergeCell ref="G14:G15"/>
    <mergeCell ref="H14:H15"/>
    <mergeCell ref="I14:I15"/>
    <mergeCell ref="G2:K2"/>
    <mergeCell ref="G3:K3"/>
    <mergeCell ref="G4:K4"/>
    <mergeCell ref="K18:K19"/>
    <mergeCell ref="B31:B32"/>
    <mergeCell ref="E31:E32"/>
    <mergeCell ref="F31:F32"/>
    <mergeCell ref="G31:G32"/>
    <mergeCell ref="M21:M22"/>
    <mergeCell ref="N21:N22"/>
    <mergeCell ref="C8:J8"/>
    <mergeCell ref="K23:K24"/>
    <mergeCell ref="L23:L24"/>
    <mergeCell ref="M23:M24"/>
    <mergeCell ref="N23:N24"/>
    <mergeCell ref="E28:E29"/>
    <mergeCell ref="F28:F29"/>
    <mergeCell ref="G28:G29"/>
    <mergeCell ref="H28:H29"/>
    <mergeCell ref="I28:I29"/>
    <mergeCell ref="J28:J29"/>
    <mergeCell ref="K28:K29"/>
    <mergeCell ref="N28:N29"/>
    <mergeCell ref="L26:L27"/>
    <mergeCell ref="M26:M27"/>
    <mergeCell ref="N26:N27"/>
    <mergeCell ref="C27:D27"/>
    <mergeCell ref="M28:M29"/>
    <mergeCell ref="A23:A24"/>
    <mergeCell ref="B23:B24"/>
    <mergeCell ref="E23:E24"/>
    <mergeCell ref="F23:F24"/>
    <mergeCell ref="G23:G24"/>
    <mergeCell ref="H23:H24"/>
    <mergeCell ref="I23:I24"/>
    <mergeCell ref="J23:J24"/>
    <mergeCell ref="C9:J9"/>
    <mergeCell ref="C10:J10"/>
    <mergeCell ref="C24:D24"/>
    <mergeCell ref="H21:H22"/>
    <mergeCell ref="A18:A19"/>
    <mergeCell ref="B18:B19"/>
    <mergeCell ref="E18:E19"/>
    <mergeCell ref="F18:F19"/>
    <mergeCell ref="G18:G19"/>
    <mergeCell ref="H18:H19"/>
    <mergeCell ref="I18:I19"/>
    <mergeCell ref="J18:J19"/>
    <mergeCell ref="C22:D22"/>
    <mergeCell ref="C19:D19"/>
    <mergeCell ref="K26:K27"/>
    <mergeCell ref="A26:A27"/>
    <mergeCell ref="B35:D35"/>
    <mergeCell ref="A37:A38"/>
    <mergeCell ref="B37:B38"/>
    <mergeCell ref="E37:E38"/>
    <mergeCell ref="F37:F38"/>
    <mergeCell ref="M31:M32"/>
    <mergeCell ref="N31:N32"/>
    <mergeCell ref="C32:D32"/>
    <mergeCell ref="A33:A34"/>
    <mergeCell ref="B33:B34"/>
    <mergeCell ref="E33:E34"/>
    <mergeCell ref="F33:F34"/>
    <mergeCell ref="G33:G34"/>
    <mergeCell ref="H33:H34"/>
    <mergeCell ref="I33:I34"/>
    <mergeCell ref="J33:J34"/>
    <mergeCell ref="K33:K34"/>
    <mergeCell ref="C34:D34"/>
    <mergeCell ref="H31:H32"/>
    <mergeCell ref="I31:I32"/>
    <mergeCell ref="J31:J32"/>
    <mergeCell ref="L37:L38"/>
    <mergeCell ref="C38:D38"/>
    <mergeCell ref="B39:D39"/>
    <mergeCell ref="G37:G38"/>
    <mergeCell ref="H37:H38"/>
    <mergeCell ref="I37:I38"/>
    <mergeCell ref="J37:J38"/>
    <mergeCell ref="K37:K38"/>
    <mergeCell ref="A43:A44"/>
    <mergeCell ref="B43:B44"/>
    <mergeCell ref="E43:E44"/>
    <mergeCell ref="F43:F44"/>
    <mergeCell ref="G43:G44"/>
    <mergeCell ref="H43:H44"/>
    <mergeCell ref="I43:I44"/>
    <mergeCell ref="J43:J44"/>
    <mergeCell ref="K43:K44"/>
    <mergeCell ref="C44:D44"/>
    <mergeCell ref="K41:K42"/>
    <mergeCell ref="F41:F42"/>
    <mergeCell ref="G41:G42"/>
    <mergeCell ref="C42:D42"/>
    <mergeCell ref="A41:A42"/>
    <mergeCell ref="B41:B42"/>
    <mergeCell ref="E41:E42"/>
    <mergeCell ref="H41:H42"/>
    <mergeCell ref="K53:K54"/>
    <mergeCell ref="M53:M54"/>
    <mergeCell ref="N45:N46"/>
    <mergeCell ref="C46:D46"/>
    <mergeCell ref="A47:A48"/>
    <mergeCell ref="B47:B48"/>
    <mergeCell ref="E47:E48"/>
    <mergeCell ref="F47:F48"/>
    <mergeCell ref="G47:G48"/>
    <mergeCell ref="H47:H48"/>
    <mergeCell ref="I47:I48"/>
    <mergeCell ref="J47:J48"/>
    <mergeCell ref="K47:K48"/>
    <mergeCell ref="L47:L48"/>
    <mergeCell ref="M47:M48"/>
    <mergeCell ref="N47:N48"/>
    <mergeCell ref="C48:D48"/>
    <mergeCell ref="H45:H46"/>
    <mergeCell ref="I45:I46"/>
    <mergeCell ref="J45:J46"/>
    <mergeCell ref="K45:K46"/>
    <mergeCell ref="L45:L46"/>
    <mergeCell ref="A45:A46"/>
    <mergeCell ref="B45:B46"/>
    <mergeCell ref="E45:E46"/>
    <mergeCell ref="F45:F46"/>
    <mergeCell ref="J49:J50"/>
    <mergeCell ref="K49:K50"/>
    <mergeCell ref="L49:L50"/>
    <mergeCell ref="A49:A50"/>
    <mergeCell ref="B49:B50"/>
    <mergeCell ref="E49:E50"/>
    <mergeCell ref="F49:F50"/>
    <mergeCell ref="G49:G50"/>
    <mergeCell ref="G45:G46"/>
    <mergeCell ref="C50:D50"/>
    <mergeCell ref="A51:A52"/>
    <mergeCell ref="B51:B52"/>
    <mergeCell ref="E51:E52"/>
    <mergeCell ref="F51:F52"/>
    <mergeCell ref="G51:G52"/>
    <mergeCell ref="H51:H52"/>
    <mergeCell ref="I51:I52"/>
    <mergeCell ref="J51:J52"/>
    <mergeCell ref="K51:K52"/>
    <mergeCell ref="N51:N52"/>
    <mergeCell ref="C52:D52"/>
    <mergeCell ref="H49:H50"/>
    <mergeCell ref="I49:I50"/>
    <mergeCell ref="M49:M50"/>
    <mergeCell ref="N53:N54"/>
    <mergeCell ref="C54:D54"/>
    <mergeCell ref="A55:A56"/>
    <mergeCell ref="B55:B56"/>
    <mergeCell ref="E55:E56"/>
    <mergeCell ref="F55:F56"/>
    <mergeCell ref="G55:G56"/>
    <mergeCell ref="H55:H56"/>
    <mergeCell ref="I55:I56"/>
    <mergeCell ref="J55:J56"/>
    <mergeCell ref="K55:K56"/>
    <mergeCell ref="L55:L56"/>
    <mergeCell ref="M55:M56"/>
    <mergeCell ref="N55:N56"/>
    <mergeCell ref="C56:D56"/>
    <mergeCell ref="H53:H54"/>
    <mergeCell ref="L53:L54"/>
    <mergeCell ref="A53:A54"/>
    <mergeCell ref="B53:B54"/>
    <mergeCell ref="N57:N58"/>
    <mergeCell ref="C58:D58"/>
    <mergeCell ref="A59:A60"/>
    <mergeCell ref="B59:B60"/>
    <mergeCell ref="E59:E60"/>
    <mergeCell ref="F59:F60"/>
    <mergeCell ref="G59:G60"/>
    <mergeCell ref="H59:H60"/>
    <mergeCell ref="I59:I60"/>
    <mergeCell ref="J59:J60"/>
    <mergeCell ref="K59:K60"/>
    <mergeCell ref="L59:L60"/>
    <mergeCell ref="M59:M60"/>
    <mergeCell ref="N59:N60"/>
    <mergeCell ref="C60:D60"/>
    <mergeCell ref="H57:H58"/>
    <mergeCell ref="I57:I58"/>
    <mergeCell ref="J57:J58"/>
    <mergeCell ref="K57:K58"/>
    <mergeCell ref="E61:E62"/>
    <mergeCell ref="F61:F62"/>
    <mergeCell ref="G61:G62"/>
    <mergeCell ref="A70:A71"/>
    <mergeCell ref="E53:E54"/>
    <mergeCell ref="F53:F54"/>
    <mergeCell ref="G53:G54"/>
    <mergeCell ref="I53:I54"/>
    <mergeCell ref="J53:J54"/>
    <mergeCell ref="A63:A64"/>
    <mergeCell ref="B63:B64"/>
    <mergeCell ref="E63:E64"/>
    <mergeCell ref="F63:F64"/>
    <mergeCell ref="G63:G64"/>
    <mergeCell ref="H63:H64"/>
    <mergeCell ref="I65:I66"/>
    <mergeCell ref="J65:J66"/>
    <mergeCell ref="C66:D66"/>
    <mergeCell ref="C71:D71"/>
    <mergeCell ref="M57:M58"/>
    <mergeCell ref="G57:G58"/>
    <mergeCell ref="I63:I64"/>
    <mergeCell ref="J63:J64"/>
    <mergeCell ref="A68:A69"/>
    <mergeCell ref="B68:B69"/>
    <mergeCell ref="E68:E69"/>
    <mergeCell ref="F68:F69"/>
    <mergeCell ref="G68:G69"/>
    <mergeCell ref="H68:H69"/>
    <mergeCell ref="I68:I69"/>
    <mergeCell ref="J68:J69"/>
    <mergeCell ref="K63:K64"/>
    <mergeCell ref="L63:L64"/>
    <mergeCell ref="M63:M64"/>
    <mergeCell ref="L57:L58"/>
    <mergeCell ref="A57:A58"/>
    <mergeCell ref="B57:B58"/>
    <mergeCell ref="E57:E58"/>
    <mergeCell ref="F57:F58"/>
    <mergeCell ref="K61:K62"/>
    <mergeCell ref="L61:L62"/>
    <mergeCell ref="A61:A62"/>
    <mergeCell ref="B61:B62"/>
    <mergeCell ref="G81:G82"/>
    <mergeCell ref="H81:H82"/>
    <mergeCell ref="C82:D82"/>
    <mergeCell ref="A83:A84"/>
    <mergeCell ref="B83:B84"/>
    <mergeCell ref="E83:E84"/>
    <mergeCell ref="A72:A80"/>
    <mergeCell ref="B72:B80"/>
    <mergeCell ref="C72:C80"/>
    <mergeCell ref="D72:D80"/>
    <mergeCell ref="E72:E80"/>
    <mergeCell ref="F72:F80"/>
    <mergeCell ref="G72:G80"/>
    <mergeCell ref="H72:H80"/>
    <mergeCell ref="C84:D84"/>
    <mergeCell ref="F83:F84"/>
    <mergeCell ref="G83:G84"/>
    <mergeCell ref="H83:H84"/>
    <mergeCell ref="A81:A82"/>
    <mergeCell ref="B81:B82"/>
    <mergeCell ref="E81:E82"/>
    <mergeCell ref="F81:F82"/>
    <mergeCell ref="N102:N103"/>
    <mergeCell ref="C103:D103"/>
    <mergeCell ref="L96:L97"/>
    <mergeCell ref="L94:L95"/>
    <mergeCell ref="M94:M95"/>
    <mergeCell ref="N94:N95"/>
    <mergeCell ref="E94:E95"/>
    <mergeCell ref="F94:F95"/>
    <mergeCell ref="G94:G95"/>
    <mergeCell ref="H94:H95"/>
    <mergeCell ref="I94:I95"/>
    <mergeCell ref="C94:C95"/>
    <mergeCell ref="D94:D95"/>
    <mergeCell ref="N96:N97"/>
    <mergeCell ref="C97:D97"/>
    <mergeCell ref="L98:L99"/>
    <mergeCell ref="M98:M99"/>
    <mergeCell ref="N98:N99"/>
    <mergeCell ref="H96:H97"/>
    <mergeCell ref="L102:L103"/>
    <mergeCell ref="M102:M103"/>
    <mergeCell ref="M96:M97"/>
    <mergeCell ref="G96:G97"/>
    <mergeCell ref="F96:F97"/>
    <mergeCell ref="N85:N86"/>
    <mergeCell ref="L87:L88"/>
    <mergeCell ref="M87:M88"/>
    <mergeCell ref="N87:N88"/>
    <mergeCell ref="F85:F86"/>
    <mergeCell ref="G85:G86"/>
    <mergeCell ref="H85:H86"/>
    <mergeCell ref="I85:I86"/>
    <mergeCell ref="J85:J86"/>
    <mergeCell ref="G87:G88"/>
    <mergeCell ref="H87:H88"/>
    <mergeCell ref="I87:I88"/>
    <mergeCell ref="J87:J88"/>
    <mergeCell ref="K87:K88"/>
    <mergeCell ref="F87:F88"/>
    <mergeCell ref="K85:K86"/>
    <mergeCell ref="A102:A103"/>
    <mergeCell ref="A85:A86"/>
    <mergeCell ref="B85:B86"/>
    <mergeCell ref="C85:C86"/>
    <mergeCell ref="D85:D86"/>
    <mergeCell ref="E85:E86"/>
    <mergeCell ref="A87:A88"/>
    <mergeCell ref="A94:A95"/>
    <mergeCell ref="B94:B95"/>
    <mergeCell ref="B87:B88"/>
    <mergeCell ref="E87:E88"/>
    <mergeCell ref="A96:A97"/>
    <mergeCell ref="B96:B97"/>
    <mergeCell ref="E96:E97"/>
    <mergeCell ref="A91:A92"/>
    <mergeCell ref="B91:B92"/>
    <mergeCell ref="E91:E92"/>
    <mergeCell ref="C88:D88"/>
    <mergeCell ref="D89:D90"/>
    <mergeCell ref="E89:E90"/>
    <mergeCell ref="A98:A99"/>
    <mergeCell ref="B98:B99"/>
    <mergeCell ref="E98:E99"/>
    <mergeCell ref="C99:D99"/>
    <mergeCell ref="B105:D105"/>
    <mergeCell ref="I102:I103"/>
    <mergeCell ref="J102:J103"/>
    <mergeCell ref="K102:K103"/>
    <mergeCell ref="B100:D100"/>
    <mergeCell ref="I96:I97"/>
    <mergeCell ref="J96:J97"/>
    <mergeCell ref="K96:K97"/>
    <mergeCell ref="B102:B103"/>
    <mergeCell ref="E102:E103"/>
    <mergeCell ref="F102:F103"/>
    <mergeCell ref="F98:F99"/>
    <mergeCell ref="G98:G99"/>
    <mergeCell ref="H98:H99"/>
    <mergeCell ref="I98:I99"/>
    <mergeCell ref="J98:J99"/>
    <mergeCell ref="K98:K99"/>
    <mergeCell ref="F89:F90"/>
    <mergeCell ref="G89:G90"/>
    <mergeCell ref="H89:H90"/>
    <mergeCell ref="I89:I90"/>
    <mergeCell ref="B104:D104"/>
    <mergeCell ref="G102:G103"/>
    <mergeCell ref="H102:H103"/>
    <mergeCell ref="K91:K92"/>
    <mergeCell ref="B26:B27"/>
    <mergeCell ref="E26:E27"/>
    <mergeCell ref="F26:F27"/>
    <mergeCell ref="G26:G27"/>
    <mergeCell ref="H26:H27"/>
    <mergeCell ref="I26:I27"/>
    <mergeCell ref="J26:J27"/>
    <mergeCell ref="C62:D62"/>
    <mergeCell ref="H61:H62"/>
    <mergeCell ref="F91:F92"/>
    <mergeCell ref="G91:G92"/>
    <mergeCell ref="H91:H92"/>
    <mergeCell ref="I91:I92"/>
    <mergeCell ref="J91:J92"/>
    <mergeCell ref="J94:J95"/>
    <mergeCell ref="K94:K95"/>
    <mergeCell ref="N72:N80"/>
    <mergeCell ref="L81:L82"/>
    <mergeCell ref="M81:M82"/>
    <mergeCell ref="N81:N82"/>
    <mergeCell ref="I81:I82"/>
    <mergeCell ref="J81:J82"/>
    <mergeCell ref="K81:K82"/>
    <mergeCell ref="M61:M62"/>
    <mergeCell ref="N61:N62"/>
    <mergeCell ref="J72:J80"/>
    <mergeCell ref="K72:K80"/>
    <mergeCell ref="L72:L80"/>
    <mergeCell ref="M72:M80"/>
    <mergeCell ref="I61:I62"/>
    <mergeCell ref="J61:J62"/>
    <mergeCell ref="I72:I80"/>
    <mergeCell ref="K65:K66"/>
    <mergeCell ref="K70:K71"/>
    <mergeCell ref="L70:L71"/>
    <mergeCell ref="M70:M71"/>
    <mergeCell ref="N70:N71"/>
    <mergeCell ref="K68:K69"/>
    <mergeCell ref="L68:L69"/>
    <mergeCell ref="M68:M69"/>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rowBreaks count="1" manualBreakCount="1">
    <brk id="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6"/>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39" t="s">
        <v>470</v>
      </c>
      <c r="I1" s="739"/>
      <c r="J1" s="739"/>
      <c r="K1" s="739"/>
    </row>
    <row r="2" spans="2:13" ht="18.75" customHeight="1" x14ac:dyDescent="0.25">
      <c r="C2" s="3"/>
      <c r="H2" s="745" t="str">
        <f>додаток_1!D2</f>
        <v xml:space="preserve"> до рішення Здолбунівської міської ради</v>
      </c>
      <c r="I2" s="745"/>
      <c r="J2" s="745"/>
      <c r="K2" s="745"/>
    </row>
    <row r="3" spans="2:13" ht="33.75" customHeight="1" x14ac:dyDescent="0.25">
      <c r="C3" s="3"/>
      <c r="F3" s="32"/>
      <c r="H3" s="745" t="str">
        <f>додаток_1!D3</f>
        <v>"Про зміни до бюджету Здолбунівської міської територіальної громади на 2026 рік"</v>
      </c>
      <c r="I3" s="745"/>
      <c r="J3" s="745"/>
      <c r="K3" s="745"/>
    </row>
    <row r="4" spans="2:13" ht="15.75" x14ac:dyDescent="0.25">
      <c r="C4" s="3"/>
      <c r="H4" s="739" t="str">
        <f>додаток_1!D4</f>
        <v>від 24 червня 2026 року № 3358</v>
      </c>
      <c r="I4" s="739"/>
      <c r="J4" s="739"/>
      <c r="K4" s="739"/>
    </row>
    <row r="5" spans="2:13" x14ac:dyDescent="0.2">
      <c r="C5" s="3"/>
      <c r="I5" s="32"/>
      <c r="J5" s="32"/>
      <c r="K5" s="32"/>
    </row>
    <row r="6" spans="2:13" ht="20.25" customHeight="1" x14ac:dyDescent="0.2">
      <c r="C6" s="862" t="s">
        <v>418</v>
      </c>
      <c r="D6" s="862"/>
      <c r="E6" s="862"/>
      <c r="F6" s="862"/>
      <c r="G6" s="862"/>
      <c r="H6" s="862"/>
      <c r="I6" s="862"/>
      <c r="J6" s="862"/>
      <c r="K6" s="862"/>
    </row>
    <row r="7" spans="2:13" ht="18.75" x14ac:dyDescent="0.3">
      <c r="C7" s="740" t="s">
        <v>419</v>
      </c>
      <c r="D7" s="740"/>
      <c r="E7" s="740"/>
      <c r="F7" s="740"/>
      <c r="G7" s="740"/>
      <c r="H7" s="740"/>
      <c r="I7" s="740"/>
      <c r="J7" s="740"/>
      <c r="K7" s="740"/>
    </row>
    <row r="8" spans="2:13" ht="18.75" x14ac:dyDescent="0.3">
      <c r="C8" s="740" t="s">
        <v>468</v>
      </c>
      <c r="D8" s="740"/>
      <c r="E8" s="740"/>
      <c r="F8" s="740"/>
      <c r="G8" s="740"/>
      <c r="H8" s="740"/>
      <c r="I8" s="740"/>
      <c r="J8" s="740"/>
      <c r="K8" s="740"/>
    </row>
    <row r="9" spans="2:13" s="34" customFormat="1" ht="11.25" x14ac:dyDescent="0.2">
      <c r="B9" s="33">
        <v>1755900000</v>
      </c>
      <c r="D9" s="35"/>
      <c r="E9" s="35"/>
      <c r="F9" s="35"/>
      <c r="G9" s="35"/>
      <c r="H9" s="35"/>
      <c r="I9" s="35"/>
      <c r="J9" s="35"/>
    </row>
    <row r="10" spans="2:13" s="34" customFormat="1" ht="11.25" x14ac:dyDescent="0.2">
      <c r="B10" s="34" t="s">
        <v>124</v>
      </c>
      <c r="D10" s="36"/>
      <c r="E10" s="36"/>
      <c r="F10" s="36"/>
      <c r="G10" s="36"/>
      <c r="H10" s="36"/>
      <c r="I10" s="36"/>
      <c r="J10" s="36"/>
    </row>
    <row r="11" spans="2:13" ht="13.5" thickBot="1" x14ac:dyDescent="0.25">
      <c r="J11" s="1" t="s">
        <v>19</v>
      </c>
    </row>
    <row r="12" spans="2:13" ht="89.25" customHeight="1" x14ac:dyDescent="0.2">
      <c r="B12" s="856" t="s">
        <v>131</v>
      </c>
      <c r="C12" s="858" t="s">
        <v>126</v>
      </c>
      <c r="D12" s="858" t="s">
        <v>115</v>
      </c>
      <c r="E12" s="858" t="s">
        <v>132</v>
      </c>
      <c r="F12" s="860" t="s">
        <v>133</v>
      </c>
      <c r="G12" s="858" t="s">
        <v>134</v>
      </c>
      <c r="H12" s="860" t="s">
        <v>105</v>
      </c>
      <c r="I12" s="860" t="s">
        <v>15</v>
      </c>
      <c r="J12" s="860" t="s">
        <v>5</v>
      </c>
      <c r="K12" s="863"/>
    </row>
    <row r="13" spans="2:13" ht="60" customHeight="1" thickBot="1" x14ac:dyDescent="0.25">
      <c r="B13" s="857"/>
      <c r="C13" s="859"/>
      <c r="D13" s="859"/>
      <c r="E13" s="859"/>
      <c r="F13" s="861"/>
      <c r="G13" s="859"/>
      <c r="H13" s="861"/>
      <c r="I13" s="861"/>
      <c r="J13" s="37" t="s">
        <v>106</v>
      </c>
      <c r="K13" s="38" t="s">
        <v>107</v>
      </c>
    </row>
    <row r="14" spans="2:13" ht="19.5" customHeight="1" thickBot="1" x14ac:dyDescent="0.25">
      <c r="B14" s="39">
        <v>1</v>
      </c>
      <c r="C14" s="40">
        <v>2</v>
      </c>
      <c r="D14" s="40">
        <v>3</v>
      </c>
      <c r="E14" s="40">
        <v>4</v>
      </c>
      <c r="F14" s="41">
        <v>5</v>
      </c>
      <c r="G14" s="40">
        <v>6</v>
      </c>
      <c r="H14" s="41">
        <v>7</v>
      </c>
      <c r="I14" s="41">
        <v>8</v>
      </c>
      <c r="J14" s="41">
        <v>9</v>
      </c>
      <c r="K14" s="42">
        <v>10</v>
      </c>
    </row>
    <row r="15" spans="2:13" s="117" customFormat="1" ht="15.75" customHeight="1" thickBot="1" x14ac:dyDescent="0.3">
      <c r="B15" s="525" t="s">
        <v>150</v>
      </c>
      <c r="C15" s="526"/>
      <c r="D15" s="527"/>
      <c r="E15" s="528" t="s">
        <v>45</v>
      </c>
      <c r="F15" s="529"/>
      <c r="G15" s="529"/>
      <c r="H15" s="530">
        <f>SUM(H16:H48)</f>
        <v>3796204</v>
      </c>
      <c r="I15" s="530">
        <f>SUM(I16:I48)</f>
        <v>2997070</v>
      </c>
      <c r="J15" s="530">
        <f>SUM(J16:J48)</f>
        <v>799134</v>
      </c>
      <c r="K15" s="531">
        <f t="shared" ref="K15" si="0">SUM(K16:K48)</f>
        <v>799134</v>
      </c>
      <c r="M15" s="320"/>
    </row>
    <row r="16" spans="2:13" ht="63" hidden="1" customHeight="1" x14ac:dyDescent="0.2">
      <c r="B16" s="296" t="s">
        <v>88</v>
      </c>
      <c r="C16" s="297" t="s">
        <v>72</v>
      </c>
      <c r="D16" s="298" t="s">
        <v>46</v>
      </c>
      <c r="E16" s="299" t="s">
        <v>73</v>
      </c>
      <c r="F16" s="300"/>
      <c r="G16" s="301"/>
      <c r="H16" s="45">
        <f>J16</f>
        <v>0</v>
      </c>
      <c r="I16" s="46"/>
      <c r="J16" s="47">
        <f>K16</f>
        <v>0</v>
      </c>
      <c r="K16" s="302"/>
      <c r="M16" s="43"/>
    </row>
    <row r="17" spans="2:11" ht="53.25" hidden="1" customHeight="1" x14ac:dyDescent="0.2">
      <c r="B17" s="224" t="s">
        <v>89</v>
      </c>
      <c r="C17" s="225" t="s">
        <v>68</v>
      </c>
      <c r="D17" s="226" t="s">
        <v>55</v>
      </c>
      <c r="E17" s="186" t="s">
        <v>83</v>
      </c>
      <c r="F17" s="256" t="s">
        <v>349</v>
      </c>
      <c r="G17" s="48" t="s">
        <v>371</v>
      </c>
      <c r="H17" s="257">
        <f>I17+J17</f>
        <v>0</v>
      </c>
      <c r="I17" s="258"/>
      <c r="J17" s="258"/>
      <c r="K17" s="259"/>
    </row>
    <row r="18" spans="2:11" ht="69" hidden="1" customHeight="1" x14ac:dyDescent="0.2">
      <c r="B18" s="224" t="s">
        <v>322</v>
      </c>
      <c r="C18" s="225">
        <v>3032</v>
      </c>
      <c r="D18" s="226" t="s">
        <v>63</v>
      </c>
      <c r="E18" s="186" t="s">
        <v>323</v>
      </c>
      <c r="F18" s="256" t="s">
        <v>350</v>
      </c>
      <c r="G18" s="48" t="s">
        <v>371</v>
      </c>
      <c r="H18" s="257">
        <f>I18</f>
        <v>0</v>
      </c>
      <c r="I18" s="258">
        <f>додаток_3!E19</f>
        <v>0</v>
      </c>
      <c r="J18" s="258"/>
      <c r="K18" s="259"/>
    </row>
    <row r="19" spans="2:11" ht="63.75" hidden="1" customHeight="1" x14ac:dyDescent="0.2">
      <c r="B19" s="224" t="s">
        <v>90</v>
      </c>
      <c r="C19" s="225">
        <v>3033</v>
      </c>
      <c r="D19" s="226" t="s">
        <v>63</v>
      </c>
      <c r="E19" s="186" t="str">
        <f>додаток_3!D20</f>
        <v>Компенсаційні виплати на пільговий проїзд автомобільним транспортом окремим категоріям громадян</v>
      </c>
      <c r="F19" s="256" t="s">
        <v>350</v>
      </c>
      <c r="G19" s="48" t="s">
        <v>371</v>
      </c>
      <c r="H19" s="257">
        <f>I19+J19</f>
        <v>0</v>
      </c>
      <c r="I19" s="258">
        <f>додаток_3!E20</f>
        <v>0</v>
      </c>
      <c r="J19" s="258"/>
      <c r="K19" s="259"/>
    </row>
    <row r="20" spans="2:11" ht="93" hidden="1" customHeight="1" x14ac:dyDescent="0.2">
      <c r="B20" s="224" t="s">
        <v>212</v>
      </c>
      <c r="C20" s="225">
        <v>3035</v>
      </c>
      <c r="D20" s="226" t="s">
        <v>63</v>
      </c>
      <c r="E20" s="186" t="s">
        <v>213</v>
      </c>
      <c r="F20" s="256" t="s">
        <v>351</v>
      </c>
      <c r="G20" s="48" t="s">
        <v>371</v>
      </c>
      <c r="H20" s="257">
        <f>I20+J20</f>
        <v>0</v>
      </c>
      <c r="I20" s="258"/>
      <c r="J20" s="258"/>
      <c r="K20" s="259"/>
    </row>
    <row r="21" spans="2:11" ht="53.25" hidden="1" customHeight="1" x14ac:dyDescent="0.2">
      <c r="B21" s="224" t="s">
        <v>260</v>
      </c>
      <c r="C21" s="225" t="s">
        <v>261</v>
      </c>
      <c r="D21" s="226" t="s">
        <v>258</v>
      </c>
      <c r="E21" s="186" t="s">
        <v>259</v>
      </c>
      <c r="F21" s="256" t="s">
        <v>365</v>
      </c>
      <c r="G21" s="48" t="s">
        <v>371</v>
      </c>
      <c r="H21" s="257">
        <f>J21</f>
        <v>0</v>
      </c>
      <c r="I21" s="258"/>
      <c r="J21" s="258">
        <f>K21</f>
        <v>0</v>
      </c>
      <c r="K21" s="259"/>
    </row>
    <row r="22" spans="2:11" ht="53.25" hidden="1" customHeight="1" x14ac:dyDescent="0.2">
      <c r="B22" s="224" t="s">
        <v>302</v>
      </c>
      <c r="C22" s="225">
        <v>3112</v>
      </c>
      <c r="D22" s="226" t="s">
        <v>173</v>
      </c>
      <c r="E22" s="186" t="s">
        <v>304</v>
      </c>
      <c r="F22" s="256" t="s">
        <v>348</v>
      </c>
      <c r="G22" s="48" t="s">
        <v>371</v>
      </c>
      <c r="H22" s="257">
        <f>I22+J22</f>
        <v>0</v>
      </c>
      <c r="I22" s="258"/>
      <c r="J22" s="258"/>
      <c r="K22" s="259"/>
    </row>
    <row r="23" spans="2:11" ht="77.25" hidden="1" customHeight="1" x14ac:dyDescent="0.2">
      <c r="B23" s="224" t="s">
        <v>257</v>
      </c>
      <c r="C23" s="225">
        <v>3160</v>
      </c>
      <c r="D23" s="226" t="s">
        <v>65</v>
      </c>
      <c r="E23" s="186" t="s">
        <v>256</v>
      </c>
      <c r="F23" s="256" t="s">
        <v>350</v>
      </c>
      <c r="G23" s="48" t="s">
        <v>371</v>
      </c>
      <c r="H23" s="257">
        <f>I23</f>
        <v>0</v>
      </c>
      <c r="I23" s="258"/>
      <c r="J23" s="258"/>
      <c r="K23" s="259"/>
    </row>
    <row r="24" spans="2:11" ht="64.5" customHeight="1" x14ac:dyDescent="0.2">
      <c r="B24" s="495" t="s">
        <v>121</v>
      </c>
      <c r="C24" s="496" t="s">
        <v>100</v>
      </c>
      <c r="D24" s="497" t="s">
        <v>48</v>
      </c>
      <c r="E24" s="186" t="s">
        <v>628</v>
      </c>
      <c r="F24" s="256" t="s">
        <v>350</v>
      </c>
      <c r="G24" s="48" t="s">
        <v>371</v>
      </c>
      <c r="H24" s="633">
        <f>I24</f>
        <v>-255000</v>
      </c>
      <c r="I24" s="258">
        <v>-255000</v>
      </c>
      <c r="J24" s="258"/>
      <c r="K24" s="259"/>
    </row>
    <row r="25" spans="2:11" ht="53.25" customHeight="1" x14ac:dyDescent="0.2">
      <c r="B25" s="495" t="s">
        <v>121</v>
      </c>
      <c r="C25" s="496" t="s">
        <v>100</v>
      </c>
      <c r="D25" s="497" t="s">
        <v>48</v>
      </c>
      <c r="E25" s="186" t="s">
        <v>628</v>
      </c>
      <c r="F25" s="256" t="s">
        <v>353</v>
      </c>
      <c r="G25" s="48" t="s">
        <v>371</v>
      </c>
      <c r="H25" s="633">
        <f>I25+J25</f>
        <v>255000</v>
      </c>
      <c r="I25" s="258">
        <v>255000</v>
      </c>
      <c r="J25" s="258"/>
      <c r="K25" s="259"/>
    </row>
    <row r="26" spans="2:11" ht="53.25" hidden="1" customHeight="1" x14ac:dyDescent="0.2">
      <c r="B26" s="495" t="s">
        <v>121</v>
      </c>
      <c r="C26" s="496" t="s">
        <v>100</v>
      </c>
      <c r="D26" s="497" t="s">
        <v>48</v>
      </c>
      <c r="E26" s="186" t="s">
        <v>628</v>
      </c>
      <c r="F26" s="256" t="s">
        <v>435</v>
      </c>
      <c r="G26" s="48" t="s">
        <v>371</v>
      </c>
      <c r="H26" s="633">
        <f>I26+J26</f>
        <v>0</v>
      </c>
      <c r="I26" s="258"/>
      <c r="J26" s="258"/>
      <c r="K26" s="259"/>
    </row>
    <row r="27" spans="2:11" ht="53.25" hidden="1" customHeight="1" x14ac:dyDescent="0.2">
      <c r="B27" s="495" t="s">
        <v>122</v>
      </c>
      <c r="C27" s="496" t="s">
        <v>101</v>
      </c>
      <c r="D27" s="497" t="s">
        <v>51</v>
      </c>
      <c r="E27" s="186" t="s">
        <v>102</v>
      </c>
      <c r="F27" s="256" t="s">
        <v>354</v>
      </c>
      <c r="G27" s="48" t="s">
        <v>371</v>
      </c>
      <c r="H27" s="633">
        <f>I27+J27</f>
        <v>0</v>
      </c>
      <c r="I27" s="258"/>
      <c r="J27" s="258"/>
      <c r="K27" s="259"/>
    </row>
    <row r="28" spans="2:11" ht="66" customHeight="1" x14ac:dyDescent="0.2">
      <c r="B28" s="495" t="s">
        <v>135</v>
      </c>
      <c r="C28" s="496" t="s">
        <v>136</v>
      </c>
      <c r="D28" s="497" t="s">
        <v>49</v>
      </c>
      <c r="E28" s="186" t="s">
        <v>137</v>
      </c>
      <c r="F28" s="256" t="s">
        <v>355</v>
      </c>
      <c r="G28" s="48" t="s">
        <v>371</v>
      </c>
      <c r="H28" s="633">
        <f>I28</f>
        <v>300000</v>
      </c>
      <c r="I28" s="258">
        <f>додаток_3!E30</f>
        <v>300000</v>
      </c>
      <c r="J28" s="258"/>
      <c r="K28" s="259"/>
    </row>
    <row r="29" spans="2:11" ht="75.75" customHeight="1" x14ac:dyDescent="0.2">
      <c r="B29" s="495" t="s">
        <v>186</v>
      </c>
      <c r="C29" s="498" t="s">
        <v>187</v>
      </c>
      <c r="D29" s="497" t="s">
        <v>49</v>
      </c>
      <c r="E29" s="186" t="s">
        <v>188</v>
      </c>
      <c r="F29" s="494" t="s">
        <v>629</v>
      </c>
      <c r="G29" s="48" t="s">
        <v>567</v>
      </c>
      <c r="H29" s="633">
        <f>I29</f>
        <v>49070</v>
      </c>
      <c r="I29" s="258">
        <f>додаток_3!E31</f>
        <v>49070</v>
      </c>
      <c r="J29" s="258"/>
      <c r="K29" s="259"/>
    </row>
    <row r="30" spans="2:11" ht="111.75" hidden="1" customHeight="1" x14ac:dyDescent="0.2">
      <c r="B30" s="495" t="s">
        <v>263</v>
      </c>
      <c r="C30" s="496" t="s">
        <v>262</v>
      </c>
      <c r="D30" s="497" t="s">
        <v>49</v>
      </c>
      <c r="E30" s="186" t="str">
        <f>додаток_3!D32</f>
        <v>Інша діяльність, пов'язана з експлуатацією об'єктів житлово-комунального господарства</v>
      </c>
      <c r="F30" s="256" t="s">
        <v>356</v>
      </c>
      <c r="G30" s="48" t="s">
        <v>371</v>
      </c>
      <c r="H30" s="633">
        <f>I30</f>
        <v>0</v>
      </c>
      <c r="I30" s="258"/>
      <c r="J30" s="258"/>
      <c r="K30" s="259"/>
    </row>
    <row r="31" spans="2:11" ht="53.25" customHeight="1" x14ac:dyDescent="0.2">
      <c r="B31" s="495" t="s">
        <v>91</v>
      </c>
      <c r="C31" s="496" t="s">
        <v>76</v>
      </c>
      <c r="D31" s="497" t="s">
        <v>49</v>
      </c>
      <c r="E31" s="186" t="s">
        <v>77</v>
      </c>
      <c r="F31" s="256" t="s">
        <v>381</v>
      </c>
      <c r="G31" s="48" t="s">
        <v>371</v>
      </c>
      <c r="H31" s="633">
        <f>I31+J31</f>
        <v>1499000</v>
      </c>
      <c r="I31" s="258">
        <f>додаток_3!E33</f>
        <v>1499000</v>
      </c>
      <c r="J31" s="258"/>
      <c r="K31" s="259"/>
    </row>
    <row r="32" spans="2:11" ht="128.25" hidden="1" customHeight="1" x14ac:dyDescent="0.2">
      <c r="B32" s="495" t="s">
        <v>412</v>
      </c>
      <c r="C32" s="496" t="s">
        <v>410</v>
      </c>
      <c r="D32" s="497" t="s">
        <v>248</v>
      </c>
      <c r="E32" s="186" t="s">
        <v>411</v>
      </c>
      <c r="F32" s="256" t="s">
        <v>413</v>
      </c>
      <c r="G32" s="48" t="s">
        <v>414</v>
      </c>
      <c r="H32" s="633">
        <f>I32</f>
        <v>0</v>
      </c>
      <c r="I32" s="258">
        <f>додаток_3!E34</f>
        <v>0</v>
      </c>
      <c r="J32" s="258"/>
      <c r="K32" s="259"/>
    </row>
    <row r="33" spans="2:11" ht="60" hidden="1" customHeight="1" x14ac:dyDescent="0.2">
      <c r="B33" s="495" t="s">
        <v>325</v>
      </c>
      <c r="C33" s="496" t="s">
        <v>326</v>
      </c>
      <c r="D33" s="497" t="s">
        <v>248</v>
      </c>
      <c r="E33" s="186" t="s">
        <v>494</v>
      </c>
      <c r="F33" s="256" t="s">
        <v>381</v>
      </c>
      <c r="G33" s="48" t="s">
        <v>371</v>
      </c>
      <c r="H33" s="633">
        <f>J33</f>
        <v>0</v>
      </c>
      <c r="I33" s="258"/>
      <c r="J33" s="258">
        <f>K33</f>
        <v>0</v>
      </c>
      <c r="K33" s="259"/>
    </row>
    <row r="34" spans="2:11" ht="54" hidden="1" customHeight="1" x14ac:dyDescent="0.2">
      <c r="B34" s="495" t="s">
        <v>92</v>
      </c>
      <c r="C34" s="496">
        <v>7130</v>
      </c>
      <c r="D34" s="497" t="s">
        <v>54</v>
      </c>
      <c r="E34" s="186" t="s">
        <v>66</v>
      </c>
      <c r="F34" s="256" t="s">
        <v>357</v>
      </c>
      <c r="G34" s="48" t="s">
        <v>371</v>
      </c>
      <c r="H34" s="633">
        <f>I34+J34</f>
        <v>0</v>
      </c>
      <c r="I34" s="258">
        <f>додаток_3!E36</f>
        <v>0</v>
      </c>
      <c r="J34" s="258"/>
      <c r="K34" s="259"/>
    </row>
    <row r="35" spans="2:11" ht="54" hidden="1" customHeight="1" x14ac:dyDescent="0.2">
      <c r="B35" s="495" t="s">
        <v>93</v>
      </c>
      <c r="C35" s="496">
        <v>7350</v>
      </c>
      <c r="D35" s="497" t="s">
        <v>82</v>
      </c>
      <c r="E35" s="186" t="s">
        <v>81</v>
      </c>
      <c r="F35" s="256" t="s">
        <v>358</v>
      </c>
      <c r="G35" s="48" t="s">
        <v>371</v>
      </c>
      <c r="H35" s="633">
        <f t="shared" ref="H35:H38" si="1">I35+J35</f>
        <v>0</v>
      </c>
      <c r="I35" s="258"/>
      <c r="J35" s="258">
        <f>додаток_3!J37</f>
        <v>0</v>
      </c>
      <c r="K35" s="259">
        <f t="shared" ref="K35" si="2">J35</f>
        <v>0</v>
      </c>
    </row>
    <row r="36" spans="2:11" ht="65.25" hidden="1" customHeight="1" x14ac:dyDescent="0.2">
      <c r="B36" s="495" t="s">
        <v>436</v>
      </c>
      <c r="C36" s="496">
        <v>7367</v>
      </c>
      <c r="D36" s="497" t="s">
        <v>53</v>
      </c>
      <c r="E36" s="186" t="s">
        <v>437</v>
      </c>
      <c r="F36" s="256" t="s">
        <v>365</v>
      </c>
      <c r="G36" s="48" t="s">
        <v>371</v>
      </c>
      <c r="H36" s="633">
        <f>J36</f>
        <v>0</v>
      </c>
      <c r="I36" s="258"/>
      <c r="J36" s="258">
        <f>K36</f>
        <v>0</v>
      </c>
      <c r="K36" s="259"/>
    </row>
    <row r="37" spans="2:11" ht="53.25" hidden="1" customHeight="1" x14ac:dyDescent="0.2">
      <c r="B37" s="499" t="s">
        <v>436</v>
      </c>
      <c r="C37" s="496">
        <v>7367</v>
      </c>
      <c r="D37" s="500" t="s">
        <v>53</v>
      </c>
      <c r="E37" s="186" t="s">
        <v>437</v>
      </c>
      <c r="F37" s="256" t="s">
        <v>365</v>
      </c>
      <c r="G37" s="48" t="s">
        <v>371</v>
      </c>
      <c r="H37" s="633">
        <f>J37</f>
        <v>0</v>
      </c>
      <c r="I37" s="258"/>
      <c r="J37" s="257"/>
      <c r="K37" s="259"/>
    </row>
    <row r="38" spans="2:11" ht="59.25" customHeight="1" x14ac:dyDescent="0.2">
      <c r="B38" s="499" t="s">
        <v>94</v>
      </c>
      <c r="C38" s="496">
        <v>7461</v>
      </c>
      <c r="D38" s="500" t="s">
        <v>79</v>
      </c>
      <c r="E38" s="186" t="s">
        <v>80</v>
      </c>
      <c r="F38" s="256" t="s">
        <v>359</v>
      </c>
      <c r="G38" s="48" t="s">
        <v>371</v>
      </c>
      <c r="H38" s="633">
        <f t="shared" si="1"/>
        <v>629000</v>
      </c>
      <c r="I38" s="258">
        <f>додаток_3!F40</f>
        <v>629000</v>
      </c>
      <c r="J38" s="257"/>
      <c r="K38" s="259"/>
    </row>
    <row r="39" spans="2:11" ht="58.5" customHeight="1" x14ac:dyDescent="0.2">
      <c r="B39" s="499" t="s">
        <v>95</v>
      </c>
      <c r="C39" s="496">
        <v>7670</v>
      </c>
      <c r="D39" s="500" t="s">
        <v>53</v>
      </c>
      <c r="E39" s="186" t="s">
        <v>67</v>
      </c>
      <c r="F39" s="256" t="s">
        <v>365</v>
      </c>
      <c r="G39" s="48" t="s">
        <v>371</v>
      </c>
      <c r="H39" s="633">
        <f>I39+J39</f>
        <v>799134</v>
      </c>
      <c r="I39" s="258"/>
      <c r="J39" s="257">
        <f>K39</f>
        <v>799134</v>
      </c>
      <c r="K39" s="259">
        <f>додаток_3!J41</f>
        <v>799134</v>
      </c>
    </row>
    <row r="40" spans="2:11" ht="89.25" hidden="1" customHeight="1" x14ac:dyDescent="0.2">
      <c r="B40" s="499" t="s">
        <v>99</v>
      </c>
      <c r="C40" s="496">
        <v>7693</v>
      </c>
      <c r="D40" s="500" t="s">
        <v>53</v>
      </c>
      <c r="E40" s="186" t="s">
        <v>98</v>
      </c>
      <c r="F40" s="256" t="s">
        <v>360</v>
      </c>
      <c r="G40" s="48" t="s">
        <v>371</v>
      </c>
      <c r="H40" s="633">
        <f>J40+I40</f>
        <v>0</v>
      </c>
      <c r="I40" s="258">
        <f>додаток_3!F43</f>
        <v>0</v>
      </c>
      <c r="J40" s="257"/>
      <c r="K40" s="259"/>
    </row>
    <row r="41" spans="2:11" ht="66" hidden="1" customHeight="1" x14ac:dyDescent="0.2">
      <c r="B41" s="499" t="s">
        <v>593</v>
      </c>
      <c r="C41" s="496">
        <v>7700</v>
      </c>
      <c r="D41" s="500" t="s">
        <v>55</v>
      </c>
      <c r="E41" s="186" t="s">
        <v>594</v>
      </c>
      <c r="F41" s="256" t="s">
        <v>596</v>
      </c>
      <c r="G41" s="48" t="s">
        <v>595</v>
      </c>
      <c r="H41" s="633">
        <f>J41+I41</f>
        <v>0</v>
      </c>
      <c r="I41" s="258"/>
      <c r="J41" s="257"/>
      <c r="K41" s="259"/>
    </row>
    <row r="42" spans="2:11" ht="70.5" hidden="1" customHeight="1" x14ac:dyDescent="0.2">
      <c r="B42" s="495" t="s">
        <v>249</v>
      </c>
      <c r="C42" s="496">
        <v>8110</v>
      </c>
      <c r="D42" s="497" t="s">
        <v>251</v>
      </c>
      <c r="E42" s="186" t="s">
        <v>250</v>
      </c>
      <c r="F42" s="256" t="s">
        <v>457</v>
      </c>
      <c r="G42" s="48" t="s">
        <v>458</v>
      </c>
      <c r="H42" s="633">
        <f t="shared" ref="H42:H47" si="3">I42+J42</f>
        <v>0</v>
      </c>
      <c r="I42" s="258">
        <v>0</v>
      </c>
      <c r="J42" s="257"/>
      <c r="K42" s="259"/>
    </row>
    <row r="43" spans="2:11" ht="71.25" customHeight="1" x14ac:dyDescent="0.2">
      <c r="B43" s="495" t="s">
        <v>249</v>
      </c>
      <c r="C43" s="496">
        <v>8110</v>
      </c>
      <c r="D43" s="497" t="s">
        <v>251</v>
      </c>
      <c r="E43" s="186" t="s">
        <v>250</v>
      </c>
      <c r="F43" s="256" t="s">
        <v>652</v>
      </c>
      <c r="G43" s="48" t="s">
        <v>567</v>
      </c>
      <c r="H43" s="633">
        <f t="shared" si="3"/>
        <v>200000</v>
      </c>
      <c r="I43" s="258">
        <v>200000</v>
      </c>
      <c r="J43" s="258"/>
      <c r="K43" s="259"/>
    </row>
    <row r="44" spans="2:11" ht="76.5" hidden="1" customHeight="1" x14ac:dyDescent="0.2">
      <c r="B44" s="495" t="s">
        <v>249</v>
      </c>
      <c r="C44" s="496">
        <v>8110</v>
      </c>
      <c r="D44" s="497" t="s">
        <v>251</v>
      </c>
      <c r="E44" s="186" t="s">
        <v>250</v>
      </c>
      <c r="F44" s="256" t="s">
        <v>379</v>
      </c>
      <c r="G44" s="48" t="s">
        <v>380</v>
      </c>
      <c r="H44" s="633">
        <f>I44+J44</f>
        <v>0</v>
      </c>
      <c r="I44" s="258">
        <v>0</v>
      </c>
      <c r="J44" s="258"/>
      <c r="K44" s="259"/>
    </row>
    <row r="45" spans="2:11" ht="57" customHeight="1" x14ac:dyDescent="0.2">
      <c r="B45" s="495" t="s">
        <v>254</v>
      </c>
      <c r="C45" s="496">
        <v>8220</v>
      </c>
      <c r="D45" s="497" t="s">
        <v>215</v>
      </c>
      <c r="E45" s="186" t="s">
        <v>255</v>
      </c>
      <c r="F45" s="256" t="s">
        <v>361</v>
      </c>
      <c r="G45" s="48" t="s">
        <v>374</v>
      </c>
      <c r="H45" s="633">
        <f t="shared" si="3"/>
        <v>100000</v>
      </c>
      <c r="I45" s="258">
        <f>додаток_3!E46</f>
        <v>100000</v>
      </c>
      <c r="J45" s="258"/>
      <c r="K45" s="259"/>
    </row>
    <row r="46" spans="2:11" ht="45" hidden="1" customHeight="1" x14ac:dyDescent="0.2">
      <c r="B46" s="495" t="s">
        <v>252</v>
      </c>
      <c r="C46" s="496">
        <v>8240</v>
      </c>
      <c r="D46" s="497" t="s">
        <v>215</v>
      </c>
      <c r="E46" s="186" t="s">
        <v>253</v>
      </c>
      <c r="F46" s="256" t="s">
        <v>406</v>
      </c>
      <c r="G46" s="48" t="s">
        <v>372</v>
      </c>
      <c r="H46" s="633">
        <f>I46+J46</f>
        <v>0</v>
      </c>
      <c r="I46" s="258">
        <f>додаток_3!E47</f>
        <v>0</v>
      </c>
      <c r="J46" s="258">
        <f>K46</f>
        <v>0</v>
      </c>
      <c r="K46" s="259">
        <f>додаток_3!J47</f>
        <v>0</v>
      </c>
    </row>
    <row r="47" spans="2:11" ht="57" hidden="1" customHeight="1" x14ac:dyDescent="0.2">
      <c r="B47" s="495" t="s">
        <v>97</v>
      </c>
      <c r="C47" s="496">
        <v>8340</v>
      </c>
      <c r="D47" s="497" t="s">
        <v>84</v>
      </c>
      <c r="E47" s="186" t="s">
        <v>85</v>
      </c>
      <c r="F47" s="256" t="s">
        <v>382</v>
      </c>
      <c r="G47" s="48" t="s">
        <v>371</v>
      </c>
      <c r="H47" s="633">
        <f t="shared" si="3"/>
        <v>0</v>
      </c>
      <c r="I47" s="258"/>
      <c r="J47" s="258">
        <f>додаток_3!J48</f>
        <v>0</v>
      </c>
      <c r="K47" s="259"/>
    </row>
    <row r="48" spans="2:11" ht="56.25" customHeight="1" thickBot="1" x14ac:dyDescent="0.25">
      <c r="B48" s="495" t="s">
        <v>210</v>
      </c>
      <c r="C48" s="496">
        <v>9800</v>
      </c>
      <c r="D48" s="497" t="s">
        <v>68</v>
      </c>
      <c r="E48" s="186" t="s">
        <v>211</v>
      </c>
      <c r="F48" s="256" t="s">
        <v>404</v>
      </c>
      <c r="G48" s="48" t="s">
        <v>405</v>
      </c>
      <c r="H48" s="633">
        <f>I48+J48</f>
        <v>220000</v>
      </c>
      <c r="I48" s="258">
        <f>додаток_3!E51</f>
        <v>220000</v>
      </c>
      <c r="J48" s="258"/>
      <c r="K48" s="259"/>
    </row>
    <row r="49" spans="2:13" s="117" customFormat="1" ht="37.5" customHeight="1" thickBot="1" x14ac:dyDescent="0.3">
      <c r="B49" s="518" t="s">
        <v>152</v>
      </c>
      <c r="C49" s="519"/>
      <c r="D49" s="520"/>
      <c r="E49" s="521" t="s">
        <v>153</v>
      </c>
      <c r="F49" s="522"/>
      <c r="G49" s="522"/>
      <c r="H49" s="523">
        <f>H73+H76+H82+H83+H84+H80+H74+H50+H51+H81</f>
        <v>548900</v>
      </c>
      <c r="I49" s="523">
        <f>SUM(I50:I89)</f>
        <v>548900</v>
      </c>
      <c r="J49" s="523">
        <f t="shared" ref="J49:K49" si="4">SUM(J50:J85)</f>
        <v>0</v>
      </c>
      <c r="K49" s="524">
        <f t="shared" si="4"/>
        <v>0</v>
      </c>
      <c r="M49" s="320"/>
    </row>
    <row r="50" spans="2:13" ht="68.25" hidden="1" customHeight="1" x14ac:dyDescent="0.2">
      <c r="B50" s="495" t="s">
        <v>154</v>
      </c>
      <c r="C50" s="498" t="s">
        <v>65</v>
      </c>
      <c r="D50" s="500" t="s">
        <v>47</v>
      </c>
      <c r="E50" s="149" t="s">
        <v>74</v>
      </c>
      <c r="F50" s="256" t="s">
        <v>641</v>
      </c>
      <c r="G50" s="48" t="s">
        <v>640</v>
      </c>
      <c r="H50" s="633">
        <f>I50</f>
        <v>0</v>
      </c>
      <c r="I50" s="258"/>
      <c r="J50" s="257">
        <f t="shared" ref="J50:J53" si="5">K50</f>
        <v>0</v>
      </c>
      <c r="K50" s="259">
        <v>0</v>
      </c>
      <c r="M50" s="43"/>
    </row>
    <row r="51" spans="2:13" ht="66.75" customHeight="1" x14ac:dyDescent="0.2">
      <c r="B51" s="295" t="s">
        <v>154</v>
      </c>
      <c r="C51" s="501" t="s">
        <v>65</v>
      </c>
      <c r="D51" s="500" t="s">
        <v>47</v>
      </c>
      <c r="E51" s="149" t="s">
        <v>74</v>
      </c>
      <c r="F51" s="48" t="s">
        <v>453</v>
      </c>
      <c r="G51" s="48" t="s">
        <v>371</v>
      </c>
      <c r="H51" s="633">
        <f>I51</f>
        <v>-80000</v>
      </c>
      <c r="I51" s="258">
        <v>-80000</v>
      </c>
      <c r="J51" s="258"/>
      <c r="K51" s="259"/>
      <c r="M51" s="43"/>
    </row>
    <row r="52" spans="2:13" ht="73.5" hidden="1" customHeight="1" x14ac:dyDescent="0.2">
      <c r="B52" s="422" t="s">
        <v>195</v>
      </c>
      <c r="C52" s="637">
        <v>1021</v>
      </c>
      <c r="D52" s="511" t="s">
        <v>155</v>
      </c>
      <c r="E52" s="276" t="s">
        <v>196</v>
      </c>
      <c r="F52" s="48" t="s">
        <v>453</v>
      </c>
      <c r="G52" s="48" t="s">
        <v>371</v>
      </c>
      <c r="H52" s="278">
        <f>I52+J52</f>
        <v>0</v>
      </c>
      <c r="I52" s="279"/>
      <c r="J52" s="279"/>
      <c r="K52" s="280"/>
      <c r="M52" s="43"/>
    </row>
    <row r="53" spans="2:13" ht="61.5" hidden="1" customHeight="1" x14ac:dyDescent="0.2">
      <c r="B53" s="449" t="s">
        <v>195</v>
      </c>
      <c r="C53" s="638">
        <v>1021</v>
      </c>
      <c r="D53" s="502" t="s">
        <v>155</v>
      </c>
      <c r="E53" s="149" t="s">
        <v>196</v>
      </c>
      <c r="F53" s="48" t="s">
        <v>365</v>
      </c>
      <c r="G53" s="48" t="s">
        <v>371</v>
      </c>
      <c r="H53" s="257">
        <f>I53+J53</f>
        <v>0</v>
      </c>
      <c r="I53" s="258"/>
      <c r="J53" s="258">
        <f t="shared" si="5"/>
        <v>0</v>
      </c>
      <c r="K53" s="259"/>
    </row>
    <row r="54" spans="2:13" ht="57" hidden="1" customHeight="1" x14ac:dyDescent="0.2">
      <c r="B54" s="449" t="s">
        <v>195</v>
      </c>
      <c r="C54" s="638">
        <v>1021</v>
      </c>
      <c r="D54" s="502" t="s">
        <v>155</v>
      </c>
      <c r="E54" s="149" t="s">
        <v>196</v>
      </c>
      <c r="F54" s="48" t="s">
        <v>362</v>
      </c>
      <c r="G54" s="48" t="s">
        <v>373</v>
      </c>
      <c r="H54" s="257">
        <f>J54</f>
        <v>0</v>
      </c>
      <c r="I54" s="258"/>
      <c r="J54" s="257">
        <f>K54</f>
        <v>0</v>
      </c>
      <c r="K54" s="259"/>
    </row>
    <row r="55" spans="2:13" ht="57" hidden="1" customHeight="1" x14ac:dyDescent="0.2">
      <c r="B55" s="449" t="s">
        <v>199</v>
      </c>
      <c r="C55" s="501">
        <v>1070</v>
      </c>
      <c r="D55" s="502" t="s">
        <v>156</v>
      </c>
      <c r="E55" s="149" t="s">
        <v>328</v>
      </c>
      <c r="F55" s="48" t="s">
        <v>365</v>
      </c>
      <c r="G55" s="48" t="s">
        <v>371</v>
      </c>
      <c r="H55" s="257">
        <f>J55</f>
        <v>0</v>
      </c>
      <c r="I55" s="258"/>
      <c r="J55" s="257">
        <f>K55</f>
        <v>0</v>
      </c>
      <c r="K55" s="259"/>
    </row>
    <row r="56" spans="2:13" ht="52.5" hidden="1" customHeight="1" thickBot="1" x14ac:dyDescent="0.25">
      <c r="B56" s="503" t="s">
        <v>329</v>
      </c>
      <c r="C56" s="504">
        <v>1403</v>
      </c>
      <c r="D56" s="505" t="s">
        <v>157</v>
      </c>
      <c r="E56" s="468" t="s">
        <v>330</v>
      </c>
      <c r="F56" s="405" t="s">
        <v>370</v>
      </c>
      <c r="G56" s="405" t="s">
        <v>371</v>
      </c>
      <c r="H56" s="260">
        <f>I56+J56</f>
        <v>0</v>
      </c>
      <c r="I56" s="261"/>
      <c r="J56" s="261"/>
      <c r="K56" s="262"/>
    </row>
    <row r="57" spans="2:13" ht="130.5" hidden="1" customHeight="1" x14ac:dyDescent="0.2">
      <c r="B57" s="639" t="s">
        <v>195</v>
      </c>
      <c r="C57" s="640">
        <v>1021</v>
      </c>
      <c r="D57" s="641" t="s">
        <v>155</v>
      </c>
      <c r="E57" s="470" t="s">
        <v>196</v>
      </c>
      <c r="F57" s="471" t="s">
        <v>578</v>
      </c>
      <c r="G57" s="472" t="s">
        <v>579</v>
      </c>
      <c r="H57" s="473">
        <f>I57</f>
        <v>0</v>
      </c>
      <c r="I57" s="474"/>
      <c r="J57" s="474"/>
      <c r="K57" s="475"/>
    </row>
    <row r="58" spans="2:13" ht="58.5" hidden="1" customHeight="1" x14ac:dyDescent="0.2">
      <c r="B58" s="295" t="s">
        <v>227</v>
      </c>
      <c r="C58" s="501">
        <v>1142</v>
      </c>
      <c r="D58" s="502" t="s">
        <v>157</v>
      </c>
      <c r="E58" s="271" t="s">
        <v>228</v>
      </c>
      <c r="F58" s="48" t="s">
        <v>577</v>
      </c>
      <c r="G58" s="48" t="s">
        <v>371</v>
      </c>
      <c r="H58" s="257">
        <f>I58+J58</f>
        <v>0</v>
      </c>
      <c r="I58" s="258"/>
      <c r="J58" s="265"/>
      <c r="K58" s="266"/>
    </row>
    <row r="59" spans="2:13" ht="132.75" hidden="1" customHeight="1" x14ac:dyDescent="0.2">
      <c r="B59" s="495" t="s">
        <v>227</v>
      </c>
      <c r="C59" s="496">
        <v>1142</v>
      </c>
      <c r="D59" s="497" t="s">
        <v>157</v>
      </c>
      <c r="E59" s="186" t="s">
        <v>228</v>
      </c>
      <c r="F59" s="256" t="s">
        <v>578</v>
      </c>
      <c r="G59" s="48" t="s">
        <v>580</v>
      </c>
      <c r="H59" s="257">
        <f>I59</f>
        <v>0</v>
      </c>
      <c r="I59" s="258"/>
      <c r="J59" s="258"/>
      <c r="K59" s="259"/>
    </row>
    <row r="60" spans="2:13" ht="60.75" hidden="1" customHeight="1" x14ac:dyDescent="0.2">
      <c r="B60" s="295" t="s">
        <v>227</v>
      </c>
      <c r="C60" s="501">
        <v>1142</v>
      </c>
      <c r="D60" s="502" t="s">
        <v>157</v>
      </c>
      <c r="E60" s="271" t="s">
        <v>228</v>
      </c>
      <c r="F60" s="273" t="s">
        <v>450</v>
      </c>
      <c r="G60" s="48" t="s">
        <v>371</v>
      </c>
      <c r="H60" s="257">
        <f>I60+J60</f>
        <v>0</v>
      </c>
      <c r="I60" s="258"/>
      <c r="J60" s="265"/>
      <c r="K60" s="266"/>
    </row>
    <row r="61" spans="2:13" ht="103.5" hidden="1" customHeight="1" x14ac:dyDescent="0.2">
      <c r="B61" s="295" t="s">
        <v>395</v>
      </c>
      <c r="C61" s="501">
        <v>1183</v>
      </c>
      <c r="D61" s="502" t="s">
        <v>157</v>
      </c>
      <c r="E61" s="272" t="s">
        <v>396</v>
      </c>
      <c r="F61" s="48" t="s">
        <v>365</v>
      </c>
      <c r="G61" s="48" t="s">
        <v>371</v>
      </c>
      <c r="H61" s="257">
        <f>I61+J61</f>
        <v>0</v>
      </c>
      <c r="I61" s="257"/>
      <c r="J61" s="257">
        <f>K61</f>
        <v>0</v>
      </c>
      <c r="K61" s="281"/>
    </row>
    <row r="62" spans="2:13" ht="38.25" hidden="1" x14ac:dyDescent="0.2">
      <c r="B62" s="295" t="s">
        <v>202</v>
      </c>
      <c r="C62" s="501">
        <v>1151</v>
      </c>
      <c r="D62" s="502" t="s">
        <v>157</v>
      </c>
      <c r="E62" s="272" t="s">
        <v>204</v>
      </c>
      <c r="F62" s="48"/>
      <c r="G62" s="48" t="s">
        <v>347</v>
      </c>
      <c r="H62" s="257">
        <f t="shared" ref="H62:H79" si="6">I62+J62</f>
        <v>0</v>
      </c>
      <c r="I62" s="258"/>
      <c r="J62" s="258">
        <f>додаток_3!O63</f>
        <v>0</v>
      </c>
      <c r="K62" s="259">
        <f>J62</f>
        <v>0</v>
      </c>
    </row>
    <row r="63" spans="2:13" ht="38.25" hidden="1" x14ac:dyDescent="0.2">
      <c r="B63" s="295" t="s">
        <v>395</v>
      </c>
      <c r="C63" s="501">
        <v>1183</v>
      </c>
      <c r="D63" s="502" t="s">
        <v>157</v>
      </c>
      <c r="E63" s="272"/>
      <c r="F63" s="48" t="s">
        <v>352</v>
      </c>
      <c r="G63" s="48" t="s">
        <v>371</v>
      </c>
      <c r="H63" s="257">
        <f t="shared" si="6"/>
        <v>0</v>
      </c>
      <c r="I63" s="258"/>
      <c r="J63" s="258"/>
      <c r="K63" s="259"/>
    </row>
    <row r="64" spans="2:13" ht="63.75" hidden="1" x14ac:dyDescent="0.2">
      <c r="B64" s="295" t="s">
        <v>296</v>
      </c>
      <c r="C64" s="501">
        <v>1182</v>
      </c>
      <c r="D64" s="502" t="s">
        <v>157</v>
      </c>
      <c r="E64" s="272" t="s">
        <v>297</v>
      </c>
      <c r="F64" s="48"/>
      <c r="G64" s="48" t="s">
        <v>347</v>
      </c>
      <c r="H64" s="257">
        <f t="shared" si="6"/>
        <v>0</v>
      </c>
      <c r="I64" s="258"/>
      <c r="J64" s="258"/>
      <c r="K64" s="259"/>
    </row>
    <row r="65" spans="2:11" ht="96" hidden="1" customHeight="1" x14ac:dyDescent="0.2">
      <c r="B65" s="295" t="s">
        <v>298</v>
      </c>
      <c r="C65" s="501">
        <v>1241</v>
      </c>
      <c r="D65" s="502" t="s">
        <v>157</v>
      </c>
      <c r="E65" s="272" t="s">
        <v>300</v>
      </c>
      <c r="F65" s="48" t="s">
        <v>365</v>
      </c>
      <c r="G65" s="48" t="s">
        <v>371</v>
      </c>
      <c r="H65" s="257">
        <f t="shared" si="6"/>
        <v>0</v>
      </c>
      <c r="I65" s="258"/>
      <c r="J65" s="258"/>
      <c r="K65" s="259"/>
    </row>
    <row r="66" spans="2:11" ht="102" hidden="1" customHeight="1" x14ac:dyDescent="0.2">
      <c r="B66" s="295" t="s">
        <v>299</v>
      </c>
      <c r="C66" s="501">
        <v>1242</v>
      </c>
      <c r="D66" s="502" t="s">
        <v>157</v>
      </c>
      <c r="E66" s="272" t="s">
        <v>301</v>
      </c>
      <c r="F66" s="48" t="s">
        <v>365</v>
      </c>
      <c r="G66" s="48" t="s">
        <v>371</v>
      </c>
      <c r="H66" s="257">
        <f t="shared" si="6"/>
        <v>0</v>
      </c>
      <c r="I66" s="258"/>
      <c r="J66" s="258"/>
      <c r="K66" s="259"/>
    </row>
    <row r="67" spans="2:11" ht="144.75" hidden="1" customHeight="1" x14ac:dyDescent="0.2">
      <c r="B67" s="295" t="s">
        <v>390</v>
      </c>
      <c r="C67" s="501">
        <v>1261</v>
      </c>
      <c r="D67" s="502" t="s">
        <v>157</v>
      </c>
      <c r="E67" s="272" t="s">
        <v>392</v>
      </c>
      <c r="F67" s="48" t="s">
        <v>365</v>
      </c>
      <c r="G67" s="48" t="s">
        <v>371</v>
      </c>
      <c r="H67" s="257">
        <f>I67+J67</f>
        <v>0</v>
      </c>
      <c r="I67" s="258"/>
      <c r="J67" s="265">
        <f t="shared" ref="J67:J68" si="7">K67</f>
        <v>0</v>
      </c>
      <c r="K67" s="259"/>
    </row>
    <row r="68" spans="2:11" ht="126.75" hidden="1" customHeight="1" x14ac:dyDescent="0.2">
      <c r="B68" s="295" t="s">
        <v>424</v>
      </c>
      <c r="C68" s="501">
        <v>1273</v>
      </c>
      <c r="D68" s="502" t="s">
        <v>157</v>
      </c>
      <c r="E68" s="293" t="s">
        <v>427</v>
      </c>
      <c r="F68" s="48" t="s">
        <v>365</v>
      </c>
      <c r="G68" s="48" t="s">
        <v>371</v>
      </c>
      <c r="H68" s="257">
        <f>I68+J68</f>
        <v>0</v>
      </c>
      <c r="I68" s="258"/>
      <c r="J68" s="265">
        <f t="shared" si="7"/>
        <v>0</v>
      </c>
      <c r="K68" s="259"/>
    </row>
    <row r="69" spans="2:11" ht="120.75" hidden="1" customHeight="1" x14ac:dyDescent="0.2">
      <c r="B69" s="295" t="s">
        <v>425</v>
      </c>
      <c r="C69" s="501">
        <v>1274</v>
      </c>
      <c r="D69" s="502" t="s">
        <v>157</v>
      </c>
      <c r="E69" s="293" t="s">
        <v>428</v>
      </c>
      <c r="F69" s="48" t="s">
        <v>365</v>
      </c>
      <c r="G69" s="48" t="s">
        <v>371</v>
      </c>
      <c r="H69" s="257">
        <f t="shared" si="6"/>
        <v>0</v>
      </c>
      <c r="I69" s="258"/>
      <c r="J69" s="265"/>
      <c r="K69" s="259"/>
    </row>
    <row r="70" spans="2:11" ht="116.25" hidden="1" customHeight="1" x14ac:dyDescent="0.2">
      <c r="B70" s="295" t="s">
        <v>286</v>
      </c>
      <c r="C70" s="501">
        <v>1291</v>
      </c>
      <c r="D70" s="213" t="s">
        <v>157</v>
      </c>
      <c r="E70" s="239" t="s">
        <v>288</v>
      </c>
      <c r="F70" s="48" t="s">
        <v>365</v>
      </c>
      <c r="G70" s="48" t="s">
        <v>371</v>
      </c>
      <c r="H70" s="257">
        <f t="shared" si="6"/>
        <v>0</v>
      </c>
      <c r="I70" s="258"/>
      <c r="J70" s="265">
        <f>K70</f>
        <v>0</v>
      </c>
      <c r="K70" s="259"/>
    </row>
    <row r="71" spans="2:11" ht="117" hidden="1" customHeight="1" x14ac:dyDescent="0.2">
      <c r="B71" s="295" t="s">
        <v>287</v>
      </c>
      <c r="C71" s="501">
        <v>1292</v>
      </c>
      <c r="D71" s="213" t="s">
        <v>157</v>
      </c>
      <c r="E71" s="239" t="s">
        <v>289</v>
      </c>
      <c r="F71" s="48" t="s">
        <v>365</v>
      </c>
      <c r="G71" s="48" t="s">
        <v>371</v>
      </c>
      <c r="H71" s="257">
        <v>0</v>
      </c>
      <c r="I71" s="258"/>
      <c r="J71" s="265"/>
      <c r="K71" s="259"/>
    </row>
    <row r="72" spans="2:11" ht="58.5" hidden="1" customHeight="1" x14ac:dyDescent="0.2">
      <c r="B72" s="295" t="s">
        <v>448</v>
      </c>
      <c r="C72" s="501">
        <v>1702</v>
      </c>
      <c r="D72" s="502" t="s">
        <v>157</v>
      </c>
      <c r="E72" s="272" t="s">
        <v>449</v>
      </c>
      <c r="F72" s="48" t="s">
        <v>453</v>
      </c>
      <c r="G72" s="48" t="s">
        <v>371</v>
      </c>
      <c r="H72" s="257">
        <f>I72+J72</f>
        <v>0</v>
      </c>
      <c r="I72" s="258"/>
      <c r="J72" s="265"/>
      <c r="K72" s="267"/>
    </row>
    <row r="73" spans="2:11" ht="85.5" hidden="1" customHeight="1" x14ac:dyDescent="0.2">
      <c r="B73" s="495" t="s">
        <v>166</v>
      </c>
      <c r="C73" s="496">
        <v>2010</v>
      </c>
      <c r="D73" s="497" t="s">
        <v>164</v>
      </c>
      <c r="E73" s="186" t="s">
        <v>165</v>
      </c>
      <c r="F73" s="256" t="s">
        <v>363</v>
      </c>
      <c r="G73" s="48" t="s">
        <v>375</v>
      </c>
      <c r="H73" s="633">
        <f t="shared" si="6"/>
        <v>0</v>
      </c>
      <c r="I73" s="258">
        <f>додаток_3!F84</f>
        <v>0</v>
      </c>
      <c r="J73" s="258"/>
      <c r="K73" s="259"/>
    </row>
    <row r="74" spans="2:11" ht="57" customHeight="1" x14ac:dyDescent="0.2">
      <c r="B74" s="295" t="s">
        <v>166</v>
      </c>
      <c r="C74" s="501">
        <v>2010</v>
      </c>
      <c r="D74" s="502" t="s">
        <v>164</v>
      </c>
      <c r="E74" s="272" t="s">
        <v>165</v>
      </c>
      <c r="F74" s="48" t="s">
        <v>432</v>
      </c>
      <c r="G74" s="48" t="s">
        <v>371</v>
      </c>
      <c r="H74" s="633">
        <f t="shared" si="6"/>
        <v>500000</v>
      </c>
      <c r="I74" s="258">
        <f>додаток_3!I84</f>
        <v>500000</v>
      </c>
      <c r="J74" s="257"/>
      <c r="K74" s="259"/>
    </row>
    <row r="75" spans="2:11" ht="82.5" hidden="1" customHeight="1" x14ac:dyDescent="0.2">
      <c r="B75" s="295" t="s">
        <v>169</v>
      </c>
      <c r="C75" s="501">
        <v>2100</v>
      </c>
      <c r="D75" s="502" t="s">
        <v>167</v>
      </c>
      <c r="E75" s="272" t="s">
        <v>168</v>
      </c>
      <c r="F75" s="48" t="s">
        <v>364</v>
      </c>
      <c r="G75" s="48" t="s">
        <v>376</v>
      </c>
      <c r="H75" s="633">
        <f t="shared" si="6"/>
        <v>0</v>
      </c>
      <c r="I75" s="258">
        <f>додаток_3!E85</f>
        <v>0</v>
      </c>
      <c r="J75" s="265"/>
      <c r="K75" s="266"/>
    </row>
    <row r="76" spans="2:11" ht="85.5" customHeight="1" x14ac:dyDescent="0.2">
      <c r="B76" s="495" t="s">
        <v>172</v>
      </c>
      <c r="C76" s="496">
        <v>2111</v>
      </c>
      <c r="D76" s="497" t="s">
        <v>170</v>
      </c>
      <c r="E76" s="186" t="s">
        <v>171</v>
      </c>
      <c r="F76" s="256" t="s">
        <v>369</v>
      </c>
      <c r="G76" s="48" t="s">
        <v>377</v>
      </c>
      <c r="H76" s="633">
        <f t="shared" si="6"/>
        <v>78900</v>
      </c>
      <c r="I76" s="258">
        <f>додаток_3!E86</f>
        <v>78900</v>
      </c>
      <c r="J76" s="258"/>
      <c r="K76" s="259"/>
    </row>
    <row r="77" spans="2:11" ht="64.5" hidden="1" customHeight="1" x14ac:dyDescent="0.2">
      <c r="B77" s="503" t="s">
        <v>172</v>
      </c>
      <c r="C77" s="504">
        <v>2111</v>
      </c>
      <c r="D77" s="505" t="s">
        <v>170</v>
      </c>
      <c r="E77" s="404" t="s">
        <v>171</v>
      </c>
      <c r="F77" s="465" t="s">
        <v>581</v>
      </c>
      <c r="G77" s="405" t="s">
        <v>582</v>
      </c>
      <c r="H77" s="634">
        <f t="shared" si="6"/>
        <v>0</v>
      </c>
      <c r="I77" s="261"/>
      <c r="J77" s="260">
        <f>K77</f>
        <v>0</v>
      </c>
      <c r="K77" s="466">
        <f>додаток_3!J86</f>
        <v>0</v>
      </c>
    </row>
    <row r="78" spans="2:11" ht="50.25" hidden="1" customHeight="1" x14ac:dyDescent="0.2">
      <c r="B78" s="449" t="s">
        <v>333</v>
      </c>
      <c r="C78" s="501">
        <v>2170</v>
      </c>
      <c r="D78" s="502" t="s">
        <v>206</v>
      </c>
      <c r="E78" s="467" t="s">
        <v>334</v>
      </c>
      <c r="F78" s="48" t="s">
        <v>365</v>
      </c>
      <c r="G78" s="48" t="s">
        <v>371</v>
      </c>
      <c r="H78" s="633"/>
      <c r="I78" s="258"/>
      <c r="J78" s="257"/>
      <c r="K78" s="259"/>
    </row>
    <row r="79" spans="2:11" ht="54.75" hidden="1" customHeight="1" x14ac:dyDescent="0.2">
      <c r="B79" s="295" t="s">
        <v>291</v>
      </c>
      <c r="C79" s="501">
        <v>3133</v>
      </c>
      <c r="D79" s="502" t="s">
        <v>173</v>
      </c>
      <c r="E79" s="149" t="s">
        <v>292</v>
      </c>
      <c r="F79" s="48" t="s">
        <v>368</v>
      </c>
      <c r="G79" s="48" t="s">
        <v>378</v>
      </c>
      <c r="H79" s="633">
        <f t="shared" si="6"/>
        <v>0</v>
      </c>
      <c r="I79" s="258"/>
      <c r="J79" s="258"/>
      <c r="K79" s="259"/>
    </row>
    <row r="80" spans="2:11" ht="81.75" hidden="1" customHeight="1" x14ac:dyDescent="0.2">
      <c r="B80" s="495" t="s">
        <v>630</v>
      </c>
      <c r="C80" s="496">
        <v>3193</v>
      </c>
      <c r="D80" s="497" t="s">
        <v>633</v>
      </c>
      <c r="E80" s="186" t="s">
        <v>631</v>
      </c>
      <c r="F80" s="256" t="s">
        <v>363</v>
      </c>
      <c r="G80" s="48" t="s">
        <v>375</v>
      </c>
      <c r="H80" s="633">
        <f t="shared" ref="H80" si="8">I80+J80</f>
        <v>0</v>
      </c>
      <c r="I80" s="258"/>
      <c r="J80" s="261"/>
      <c r="K80" s="262"/>
    </row>
    <row r="81" spans="2:13" ht="56.25" customHeight="1" thickBot="1" x14ac:dyDescent="0.25">
      <c r="B81" s="329" t="s">
        <v>161</v>
      </c>
      <c r="C81" s="330" t="s">
        <v>162</v>
      </c>
      <c r="D81" s="338" t="s">
        <v>163</v>
      </c>
      <c r="E81" s="402" t="s">
        <v>394</v>
      </c>
      <c r="F81" s="405" t="s">
        <v>432</v>
      </c>
      <c r="G81" s="405" t="s">
        <v>371</v>
      </c>
      <c r="H81" s="634">
        <f>I81</f>
        <v>50000</v>
      </c>
      <c r="I81" s="261">
        <v>50000</v>
      </c>
      <c r="J81" s="261">
        <f>K81</f>
        <v>0</v>
      </c>
      <c r="K81" s="262"/>
    </row>
    <row r="82" spans="2:13" ht="57.75" hidden="1" customHeight="1" x14ac:dyDescent="0.2">
      <c r="B82" s="495" t="s">
        <v>159</v>
      </c>
      <c r="C82" s="498" t="s">
        <v>101</v>
      </c>
      <c r="D82" s="497" t="s">
        <v>51</v>
      </c>
      <c r="E82" s="149" t="s">
        <v>102</v>
      </c>
      <c r="F82" s="273" t="s">
        <v>367</v>
      </c>
      <c r="G82" s="48" t="s">
        <v>371</v>
      </c>
      <c r="H82" s="633">
        <f t="shared" ref="H82:H83" si="9">I82+J82</f>
        <v>0</v>
      </c>
      <c r="I82" s="258"/>
      <c r="J82" s="258"/>
      <c r="K82" s="259"/>
    </row>
    <row r="83" spans="2:13" ht="62.25" hidden="1" customHeight="1" x14ac:dyDescent="0.2">
      <c r="B83" s="295" t="s">
        <v>178</v>
      </c>
      <c r="C83" s="501">
        <v>5011</v>
      </c>
      <c r="D83" s="502" t="s">
        <v>52</v>
      </c>
      <c r="E83" s="149" t="s">
        <v>174</v>
      </c>
      <c r="F83" s="273" t="s">
        <v>366</v>
      </c>
      <c r="G83" s="48" t="s">
        <v>371</v>
      </c>
      <c r="H83" s="633">
        <f t="shared" si="9"/>
        <v>0</v>
      </c>
      <c r="I83" s="258">
        <f>додаток_3!E97</f>
        <v>0</v>
      </c>
      <c r="J83" s="258"/>
      <c r="K83" s="259"/>
      <c r="M83" s="43"/>
    </row>
    <row r="84" spans="2:13" ht="72" hidden="1" customHeight="1" thickBot="1" x14ac:dyDescent="0.25">
      <c r="B84" s="506" t="s">
        <v>179</v>
      </c>
      <c r="C84" s="507">
        <v>5012</v>
      </c>
      <c r="D84" s="508" t="s">
        <v>52</v>
      </c>
      <c r="E84" s="476" t="s">
        <v>175</v>
      </c>
      <c r="F84" s="477" t="s">
        <v>366</v>
      </c>
      <c r="G84" s="282" t="s">
        <v>371</v>
      </c>
      <c r="H84" s="635">
        <f>I84</f>
        <v>0</v>
      </c>
      <c r="I84" s="283"/>
      <c r="J84" s="283"/>
      <c r="K84" s="478"/>
    </row>
    <row r="85" spans="2:13" ht="38.25" hidden="1" x14ac:dyDescent="0.2">
      <c r="B85" s="509" t="s">
        <v>181</v>
      </c>
      <c r="C85" s="510">
        <v>5053</v>
      </c>
      <c r="D85" s="511" t="s">
        <v>52</v>
      </c>
      <c r="E85" s="276" t="s">
        <v>177</v>
      </c>
      <c r="F85" s="469" t="s">
        <v>366</v>
      </c>
      <c r="G85" s="277" t="s">
        <v>371</v>
      </c>
      <c r="H85" s="278">
        <f>I85</f>
        <v>0</v>
      </c>
      <c r="I85" s="279">
        <f>додаток_3!F100</f>
        <v>0</v>
      </c>
      <c r="J85" s="279"/>
      <c r="K85" s="280"/>
      <c r="M85" s="43"/>
    </row>
    <row r="86" spans="2:13" ht="15" hidden="1" x14ac:dyDescent="0.2">
      <c r="B86" s="490" t="s">
        <v>182</v>
      </c>
      <c r="C86" s="491" t="s">
        <v>86</v>
      </c>
      <c r="D86" s="512" t="s">
        <v>52</v>
      </c>
      <c r="E86" s="44" t="s">
        <v>87</v>
      </c>
      <c r="F86" s="48"/>
      <c r="G86" s="49"/>
      <c r="H86" s="257"/>
      <c r="I86" s="258"/>
      <c r="J86" s="258"/>
      <c r="K86" s="259">
        <f>J86</f>
        <v>0</v>
      </c>
      <c r="M86" s="43"/>
    </row>
    <row r="87" spans="2:13" ht="39" hidden="1" thickBot="1" x14ac:dyDescent="0.25">
      <c r="B87" s="295" t="s">
        <v>160</v>
      </c>
      <c r="C87" s="501" t="s">
        <v>119</v>
      </c>
      <c r="D87" s="512" t="s">
        <v>52</v>
      </c>
      <c r="E87" s="149" t="s">
        <v>120</v>
      </c>
      <c r="F87" s="273" t="s">
        <v>366</v>
      </c>
      <c r="G87" s="48" t="s">
        <v>371</v>
      </c>
      <c r="H87" s="257">
        <f>I87</f>
        <v>0</v>
      </c>
      <c r="I87" s="258"/>
      <c r="J87" s="258"/>
      <c r="K87" s="259"/>
      <c r="M87" s="43"/>
    </row>
    <row r="88" spans="2:13" ht="49.5" hidden="1" customHeight="1" thickBot="1" x14ac:dyDescent="0.3">
      <c r="B88" s="485" t="s">
        <v>590</v>
      </c>
      <c r="C88" s="303"/>
      <c r="D88" s="304"/>
      <c r="E88" s="305" t="str">
        <f>додаток_3!D101</f>
        <v>Відділ з питань містобудування, архітектури і цивільного захисту населення Здолбунівської міської ради</v>
      </c>
      <c r="F88" s="306"/>
      <c r="G88" s="306"/>
      <c r="H88" s="263">
        <f>H89</f>
        <v>0</v>
      </c>
      <c r="I88" s="263"/>
      <c r="J88" s="263">
        <f>J89</f>
        <v>0</v>
      </c>
      <c r="K88" s="264">
        <f>K89</f>
        <v>0</v>
      </c>
    </row>
    <row r="89" spans="2:13" ht="47.25" hidden="1" customHeight="1" thickBot="1" x14ac:dyDescent="0.3">
      <c r="B89" s="495">
        <v>1617350</v>
      </c>
      <c r="C89" s="496">
        <v>7350</v>
      </c>
      <c r="D89" s="497" t="s">
        <v>82</v>
      </c>
      <c r="E89" s="480" t="s">
        <v>81</v>
      </c>
      <c r="F89" s="256" t="s">
        <v>591</v>
      </c>
      <c r="G89" s="48" t="s">
        <v>592</v>
      </c>
      <c r="H89" s="257">
        <f>J89</f>
        <v>0</v>
      </c>
      <c r="I89" s="258"/>
      <c r="J89" s="258"/>
      <c r="K89" s="259"/>
    </row>
    <row r="90" spans="2:13" ht="15.75" thickBot="1" x14ac:dyDescent="0.3">
      <c r="B90" s="513" t="s">
        <v>117</v>
      </c>
      <c r="C90" s="514" t="s">
        <v>117</v>
      </c>
      <c r="D90" s="514" t="s">
        <v>117</v>
      </c>
      <c r="E90" s="515" t="s">
        <v>118</v>
      </c>
      <c r="F90" s="516" t="s">
        <v>117</v>
      </c>
      <c r="G90" s="516" t="s">
        <v>117</v>
      </c>
      <c r="H90" s="517">
        <f>H49+H15</f>
        <v>4345104</v>
      </c>
      <c r="I90" s="517">
        <f t="shared" ref="I90" si="10">I49+I15</f>
        <v>3545970</v>
      </c>
      <c r="J90" s="517">
        <f>J88+J15</f>
        <v>799134</v>
      </c>
      <c r="K90" s="517">
        <f>K88+K15</f>
        <v>799134</v>
      </c>
      <c r="M90" s="43"/>
    </row>
    <row r="91" spans="2:13" ht="13.5" x14ac:dyDescent="0.25">
      <c r="E91" s="50"/>
      <c r="F91" s="51"/>
      <c r="G91" s="51"/>
      <c r="H91" s="268"/>
      <c r="I91" s="269"/>
      <c r="J91" s="269"/>
      <c r="K91" s="270"/>
    </row>
    <row r="92" spans="2:13" ht="13.5" x14ac:dyDescent="0.25">
      <c r="E92" s="50"/>
      <c r="F92" s="51"/>
      <c r="G92" s="51"/>
      <c r="H92" s="52"/>
      <c r="I92" s="52"/>
      <c r="J92" s="52"/>
      <c r="K92" s="52"/>
    </row>
    <row r="93" spans="2:13" s="58" customFormat="1" ht="18.75" x14ac:dyDescent="0.3">
      <c r="B93" s="26"/>
      <c r="C93" s="53"/>
      <c r="D93" s="53"/>
      <c r="E93" s="53"/>
      <c r="F93" s="54"/>
      <c r="G93" s="55"/>
      <c r="H93" s="56"/>
      <c r="I93" s="57"/>
    </row>
    <row r="94" spans="2:13" ht="18.75" x14ac:dyDescent="0.3">
      <c r="B94" s="26" t="s">
        <v>408</v>
      </c>
      <c r="C94" s="26"/>
      <c r="D94" s="116"/>
      <c r="F94" s="286"/>
      <c r="G94" s="286"/>
      <c r="H94" s="286" t="s">
        <v>409</v>
      </c>
      <c r="I94" s="61"/>
      <c r="J94" s="61"/>
    </row>
    <row r="95" spans="2:13" x14ac:dyDescent="0.2">
      <c r="F95" s="59"/>
      <c r="G95" s="59"/>
      <c r="H95" s="60"/>
    </row>
    <row r="96" spans="2:13" x14ac:dyDescent="0.2">
      <c r="F96" s="59"/>
      <c r="G96" s="59"/>
      <c r="H96" s="59"/>
    </row>
    <row r="102" s="58" customFormat="1" x14ac:dyDescent="0.2"/>
    <row r="103" s="58" customFormat="1" x14ac:dyDescent="0.2"/>
    <row r="104" s="58" customFormat="1" x14ac:dyDescent="0.2"/>
    <row r="105" s="58" customFormat="1" x14ac:dyDescent="0.2"/>
    <row r="106" s="58"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2026-06-24T09:58:51Z</cp:lastPrinted>
  <dcterms:created xsi:type="dcterms:W3CDTF">2000-06-23T10:38:01Z</dcterms:created>
  <dcterms:modified xsi:type="dcterms:W3CDTF">2026-06-25T07:10:27Z</dcterms:modified>
</cp:coreProperties>
</file>