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admin\Desktop\СЕСІЯ 95\РІШЕННЯ\"/>
    </mc:Choice>
  </mc:AlternateContent>
  <bookViews>
    <workbookView xWindow="0" yWindow="0" windowWidth="28800" windowHeight="12210" activeTab="5"/>
  </bookViews>
  <sheets>
    <sheet name="додаток_1" sheetId="17" r:id="rId1"/>
    <sheet name="додаток_2" sheetId="19" r:id="rId2"/>
    <sheet name="додаток_3" sheetId="2" r:id="rId3"/>
    <sheet name="додаток _4" sheetId="20" r:id="rId4"/>
    <sheet name="додаток_5" sheetId="4" r:id="rId5"/>
    <sheet name="додаток_6" sheetId="18" r:id="rId6"/>
    <sheet name="Лист1" sheetId="21" state="hidden" r:id="rId7"/>
  </sheets>
  <definedNames>
    <definedName name="_xlnm.Print_Area" localSheetId="0">додаток_1!$B$1:$G$123</definedName>
    <definedName name="_xlnm.Print_Area" localSheetId="2">додаток_3!$A$1:$P$116</definedName>
    <definedName name="_xlnm.Print_Area" localSheetId="5">додаток_6!$B$1:$K$94</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33" i="2" l="1"/>
  <c r="E22" i="19"/>
  <c r="J16" i="2"/>
  <c r="I49" i="18"/>
  <c r="H49" i="18"/>
  <c r="J101" i="4"/>
  <c r="I101" i="4"/>
  <c r="E17" i="17"/>
  <c r="I53" i="2"/>
  <c r="F53" i="2"/>
  <c r="F91" i="2"/>
  <c r="K88" i="2"/>
  <c r="J88" i="2" s="1"/>
  <c r="O88" i="2"/>
  <c r="F84" i="2"/>
  <c r="G56" i="2"/>
  <c r="I56" i="2"/>
  <c r="F56" i="2"/>
  <c r="F55" i="2"/>
  <c r="H55" i="2"/>
  <c r="G59" i="2"/>
  <c r="F59" i="2"/>
  <c r="G58" i="2"/>
  <c r="F58" i="2"/>
  <c r="G55" i="2"/>
  <c r="F31" i="2"/>
  <c r="F51" i="2"/>
  <c r="F50" i="2"/>
  <c r="F26" i="2"/>
  <c r="F22" i="2"/>
  <c r="G22" i="2"/>
  <c r="E17" i="2"/>
  <c r="F17" i="2"/>
  <c r="I77" i="2" l="1"/>
  <c r="E78" i="2"/>
  <c r="D91" i="17"/>
  <c r="E62" i="20"/>
  <c r="K49" i="18"/>
  <c r="H71" i="18"/>
  <c r="N53" i="2" l="1"/>
  <c r="M53" i="2"/>
  <c r="I16" i="2"/>
  <c r="E49" i="2"/>
  <c r="E103" i="2"/>
  <c r="J79" i="2" l="1"/>
  <c r="O77" i="2"/>
  <c r="O53" i="2" s="1"/>
  <c r="D115" i="17"/>
  <c r="G113" i="17"/>
  <c r="F113" i="17"/>
  <c r="B25" i="20"/>
  <c r="A25" i="20"/>
  <c r="D114" i="17"/>
  <c r="E25" i="20" s="1"/>
  <c r="J67" i="2"/>
  <c r="H81" i="18"/>
  <c r="E90" i="2"/>
  <c r="J25" i="4"/>
  <c r="H16" i="2" l="1"/>
  <c r="G16" i="2"/>
  <c r="I26" i="4" l="1"/>
  <c r="I25" i="4" s="1"/>
  <c r="H24" i="18" l="1"/>
  <c r="O102" i="2" l="1"/>
  <c r="K104" i="2"/>
  <c r="J104" i="2" s="1"/>
  <c r="E99" i="2"/>
  <c r="J102" i="2" l="1"/>
  <c r="P104" i="2"/>
  <c r="K102" i="2"/>
  <c r="E56" i="2" l="1"/>
  <c r="E50" i="2"/>
  <c r="E54" i="2" l="1"/>
  <c r="H50" i="18" l="1"/>
  <c r="F96" i="2"/>
  <c r="I74" i="18"/>
  <c r="I73" i="18"/>
  <c r="H80" i="18"/>
  <c r="E88" i="2"/>
  <c r="P88" i="2" s="1"/>
  <c r="E84" i="2"/>
  <c r="O16" i="2" l="1"/>
  <c r="E92" i="2"/>
  <c r="P92" i="2" s="1"/>
  <c r="O74" i="2"/>
  <c r="P27" i="2" l="1"/>
  <c r="E74" i="20" l="1"/>
  <c r="E30" i="20"/>
  <c r="B29" i="20"/>
  <c r="B22" i="20"/>
  <c r="E113" i="17"/>
  <c r="F106" i="2"/>
  <c r="F105" i="2" s="1"/>
  <c r="G106" i="2"/>
  <c r="G105" i="2" s="1"/>
  <c r="H106" i="2"/>
  <c r="H105" i="2" s="1"/>
  <c r="I106" i="2"/>
  <c r="I105" i="2" s="1"/>
  <c r="L106" i="2"/>
  <c r="L105" i="2" s="1"/>
  <c r="M106" i="2"/>
  <c r="M105" i="2" s="1"/>
  <c r="N106" i="2"/>
  <c r="N105" i="2" s="1"/>
  <c r="O106" i="2"/>
  <c r="O105" i="2" s="1"/>
  <c r="E107" i="2"/>
  <c r="K107" i="2"/>
  <c r="K106" i="2" s="1"/>
  <c r="K105" i="2" s="1"/>
  <c r="E108" i="2"/>
  <c r="E109" i="2"/>
  <c r="P109" i="2" s="1"/>
  <c r="H67" i="4"/>
  <c r="H40" i="4"/>
  <c r="I89" i="4"/>
  <c r="H89" i="4"/>
  <c r="J67" i="4"/>
  <c r="I67" i="4"/>
  <c r="K67" i="4"/>
  <c r="J40" i="4"/>
  <c r="I40" i="4"/>
  <c r="J72" i="4"/>
  <c r="I72" i="4"/>
  <c r="H85" i="4"/>
  <c r="J89" i="4" l="1"/>
  <c r="E106" i="2"/>
  <c r="E105" i="2" s="1"/>
  <c r="P108" i="2"/>
  <c r="J107" i="2"/>
  <c r="H89" i="18"/>
  <c r="H88" i="18" s="1"/>
  <c r="H41" i="18"/>
  <c r="L65" i="2"/>
  <c r="E44" i="2"/>
  <c r="K88" i="18"/>
  <c r="J88" i="18"/>
  <c r="E88" i="18"/>
  <c r="H87" i="18"/>
  <c r="K86" i="18"/>
  <c r="K72" i="2"/>
  <c r="O65" i="2"/>
  <c r="K66" i="2"/>
  <c r="J66" i="2" s="1"/>
  <c r="E66" i="2"/>
  <c r="E32" i="2"/>
  <c r="I30" i="18" s="1"/>
  <c r="E33" i="2"/>
  <c r="K103" i="2"/>
  <c r="J103" i="2" s="1"/>
  <c r="P103" i="2" s="1"/>
  <c r="I31" i="18" l="1"/>
  <c r="J106" i="2"/>
  <c r="J105" i="2" s="1"/>
  <c r="P107" i="2"/>
  <c r="P106" i="2" s="1"/>
  <c r="P105" i="2" s="1"/>
  <c r="P66" i="2"/>
  <c r="E68" i="2"/>
  <c r="D106" i="17"/>
  <c r="K100" i="4"/>
  <c r="H20" i="4" l="1"/>
  <c r="J36" i="18"/>
  <c r="H36" i="18" s="1"/>
  <c r="J30" i="4"/>
  <c r="E28" i="19" l="1"/>
  <c r="E27" i="19"/>
  <c r="E76" i="20"/>
  <c r="E65" i="20"/>
  <c r="E47" i="2" l="1"/>
  <c r="E55" i="2"/>
  <c r="E51" i="2"/>
  <c r="K38" i="2" l="1"/>
  <c r="J38" i="2" s="1"/>
  <c r="P24" i="2"/>
  <c r="K30" i="4" l="1"/>
  <c r="E48" i="20" l="1"/>
  <c r="B48" i="20"/>
  <c r="A48" i="20"/>
  <c r="H25" i="4"/>
  <c r="G4" i="4"/>
  <c r="G3" i="4"/>
  <c r="G2" i="4"/>
  <c r="J106" i="4"/>
  <c r="I106" i="4"/>
  <c r="I94" i="4"/>
  <c r="H94" i="4"/>
  <c r="H100" i="4" s="1"/>
  <c r="J85" i="4"/>
  <c r="I85" i="4"/>
  <c r="J36" i="4"/>
  <c r="J39" i="4" s="1"/>
  <c r="I36" i="4"/>
  <c r="I39" i="4" s="1"/>
  <c r="H36" i="4"/>
  <c r="H39" i="4" s="1"/>
  <c r="I30" i="4"/>
  <c r="H30" i="4"/>
  <c r="N20" i="4"/>
  <c r="M20" i="4"/>
  <c r="L20" i="4"/>
  <c r="K20" i="4"/>
  <c r="K35" i="4" s="1"/>
  <c r="K107" i="4" s="1"/>
  <c r="J20" i="4"/>
  <c r="I20" i="4"/>
  <c r="J17" i="4"/>
  <c r="I17" i="4"/>
  <c r="H17" i="4"/>
  <c r="J35" i="4" l="1"/>
  <c r="I100" i="4"/>
  <c r="H35" i="4"/>
  <c r="H107" i="4" s="1"/>
  <c r="I35" i="4"/>
  <c r="J94" i="4"/>
  <c r="J100" i="4" s="1"/>
  <c r="J107" i="4" l="1"/>
  <c r="I107" i="4"/>
  <c r="D108" i="17"/>
  <c r="B19" i="20"/>
  <c r="G57" i="2"/>
  <c r="F57" i="2"/>
  <c r="E93" i="2" l="1"/>
  <c r="H37" i="18" l="1"/>
  <c r="J39" i="2"/>
  <c r="P39" i="2" l="1"/>
  <c r="O101" i="2"/>
  <c r="N102" i="2"/>
  <c r="N101" i="2" s="1"/>
  <c r="M102" i="2"/>
  <c r="M101" i="2" s="1"/>
  <c r="L102" i="2"/>
  <c r="L101" i="2" s="1"/>
  <c r="I102" i="2"/>
  <c r="H102" i="2"/>
  <c r="H101" i="2" s="1"/>
  <c r="G102" i="2"/>
  <c r="G101" i="2" s="1"/>
  <c r="F102" i="2"/>
  <c r="F101" i="2" s="1"/>
  <c r="J101" i="2"/>
  <c r="I101" i="2" l="1"/>
  <c r="K101" i="2"/>
  <c r="E102" i="2"/>
  <c r="P102" i="2" s="1"/>
  <c r="E101" i="2" l="1"/>
  <c r="P101" i="2" s="1"/>
  <c r="H60" i="18"/>
  <c r="F77" i="2" l="1"/>
  <c r="E79" i="2" l="1"/>
  <c r="E83" i="2"/>
  <c r="P83" i="2" s="1"/>
  <c r="P93" i="2"/>
  <c r="E87" i="2"/>
  <c r="P87" i="2" s="1"/>
  <c r="K89" i="2"/>
  <c r="J89" i="2" s="1"/>
  <c r="E89" i="2"/>
  <c r="P79" i="2" l="1"/>
  <c r="P89" i="2"/>
  <c r="B18" i="20" l="1"/>
  <c r="A18" i="20"/>
  <c r="E102" i="17"/>
  <c r="D103" i="17"/>
  <c r="E18" i="20" s="1"/>
  <c r="E102" i="20" l="1"/>
  <c r="B20" i="20"/>
  <c r="A20" i="20"/>
  <c r="E67" i="2"/>
  <c r="K46" i="18" l="1"/>
  <c r="J46" i="18" s="1"/>
  <c r="P38" i="2" l="1"/>
  <c r="F102" i="17"/>
  <c r="G102" i="17"/>
  <c r="D109" i="17"/>
  <c r="J70" i="18" l="1"/>
  <c r="J55" i="18"/>
  <c r="H55" i="18" s="1"/>
  <c r="H26" i="18"/>
  <c r="H70" i="18" l="1"/>
  <c r="K78" i="2"/>
  <c r="J78" i="2" s="1"/>
  <c r="K90" i="2"/>
  <c r="K77" i="2" l="1"/>
  <c r="E64" i="17" l="1"/>
  <c r="D66" i="17"/>
  <c r="G28" i="19"/>
  <c r="G27" i="19"/>
  <c r="J81" i="18" l="1"/>
  <c r="F29" i="2" l="1"/>
  <c r="F16" i="2" s="1"/>
  <c r="P73" i="2"/>
  <c r="K76" i="2"/>
  <c r="J76" i="2" s="1"/>
  <c r="K75" i="2"/>
  <c r="J75" i="2" s="1"/>
  <c r="K74" i="2"/>
  <c r="B28" i="20"/>
  <c r="A28" i="20"/>
  <c r="J74" i="2" l="1"/>
  <c r="P74" i="2" s="1"/>
  <c r="P76" i="2"/>
  <c r="P75" i="2"/>
  <c r="K35" i="2"/>
  <c r="J35" i="2" s="1"/>
  <c r="E95" i="2"/>
  <c r="P95" i="2" s="1"/>
  <c r="P35" i="2" l="1"/>
  <c r="E34" i="2"/>
  <c r="F29" i="19"/>
  <c r="E29" i="19"/>
  <c r="I32" i="18" l="1"/>
  <c r="H32" i="18" s="1"/>
  <c r="E47" i="20"/>
  <c r="E92" i="20" l="1"/>
  <c r="E91" i="20" s="1"/>
  <c r="E113" i="20" s="1"/>
  <c r="K86" i="2" l="1"/>
  <c r="J86" i="2" s="1"/>
  <c r="J68" i="18"/>
  <c r="H68" i="18" s="1"/>
  <c r="J67" i="18"/>
  <c r="H67" i="18" s="1"/>
  <c r="H43" i="18"/>
  <c r="K77" i="18" l="1"/>
  <c r="J77" i="18" s="1"/>
  <c r="H77" i="18" s="1"/>
  <c r="P68" i="2"/>
  <c r="L77" i="2"/>
  <c r="L53" i="2" s="1"/>
  <c r="J72" i="2"/>
  <c r="P72" i="2" s="1"/>
  <c r="O71" i="2"/>
  <c r="N71" i="2"/>
  <c r="M71" i="2"/>
  <c r="L71" i="2"/>
  <c r="K71" i="2"/>
  <c r="J77" i="2"/>
  <c r="E77" i="2"/>
  <c r="P78" i="2" l="1"/>
  <c r="J71" i="2"/>
  <c r="P71" i="2" l="1"/>
  <c r="E97" i="2"/>
  <c r="E98" i="2"/>
  <c r="P98" i="2" s="1"/>
  <c r="J99" i="2"/>
  <c r="E100" i="2"/>
  <c r="P100" i="2" s="1"/>
  <c r="E85" i="2"/>
  <c r="P85" i="2" s="1"/>
  <c r="E86" i="2"/>
  <c r="I76" i="18" s="1"/>
  <c r="J90" i="2"/>
  <c r="E91" i="2"/>
  <c r="P91" i="2" s="1"/>
  <c r="E94" i="2"/>
  <c r="E96" i="2" l="1"/>
  <c r="P96" i="2" s="1"/>
  <c r="P94" i="2"/>
  <c r="P84" i="2"/>
  <c r="P86" i="2"/>
  <c r="P90" i="2"/>
  <c r="P99" i="2"/>
  <c r="P97" i="2"/>
  <c r="H56" i="18"/>
  <c r="J81" i="2" l="1"/>
  <c r="E82" i="2"/>
  <c r="P82" i="2" s="1"/>
  <c r="E81" i="2" l="1"/>
  <c r="E64" i="2"/>
  <c r="E63" i="2"/>
  <c r="E60" i="2"/>
  <c r="E59" i="2"/>
  <c r="E58" i="2"/>
  <c r="E22" i="2"/>
  <c r="G62" i="2" l="1"/>
  <c r="G53" i="2" s="1"/>
  <c r="F62" i="2"/>
  <c r="E62" i="2" l="1"/>
  <c r="H53" i="2"/>
  <c r="H84" i="18" l="1"/>
  <c r="J21" i="18" l="1"/>
  <c r="H21" i="18" s="1"/>
  <c r="E41" i="20" l="1"/>
  <c r="G96" i="17"/>
  <c r="G95" i="17" s="1"/>
  <c r="F96" i="17"/>
  <c r="F95" i="17" s="1"/>
  <c r="D98" i="17"/>
  <c r="N16" i="2" l="1"/>
  <c r="M16" i="2"/>
  <c r="L16" i="2"/>
  <c r="K80" i="2"/>
  <c r="P81" i="2"/>
  <c r="J80" i="2" l="1"/>
  <c r="E46" i="2"/>
  <c r="I45" i="18" s="1"/>
  <c r="K37" i="2"/>
  <c r="J37" i="2" s="1"/>
  <c r="E31" i="2"/>
  <c r="I29" i="18" s="1"/>
  <c r="E26" i="2"/>
  <c r="E19" i="2"/>
  <c r="H72" i="18" l="1"/>
  <c r="P80" i="2"/>
  <c r="P19" i="2"/>
  <c r="I18" i="18"/>
  <c r="E91" i="17"/>
  <c r="E90" i="17" s="1"/>
  <c r="E96" i="17"/>
  <c r="E76" i="17"/>
  <c r="D76" i="17" s="1"/>
  <c r="H18" i="18" l="1"/>
  <c r="G29" i="19"/>
  <c r="J54" i="18" l="1"/>
  <c r="E57" i="2" l="1"/>
  <c r="E42" i="2"/>
  <c r="E28" i="2"/>
  <c r="E23" i="2"/>
  <c r="F101" i="17"/>
  <c r="D118" i="17"/>
  <c r="E29" i="20" s="1"/>
  <c r="E45" i="2" l="1"/>
  <c r="F94" i="17" l="1"/>
  <c r="D94" i="17" s="1"/>
  <c r="G90" i="17"/>
  <c r="F90" i="17" l="1"/>
  <c r="H66" i="18"/>
  <c r="H65" i="18"/>
  <c r="H64" i="18"/>
  <c r="H63" i="18"/>
  <c r="D104" i="17"/>
  <c r="B27" i="20"/>
  <c r="A27" i="20"/>
  <c r="E43" i="2" l="1"/>
  <c r="P23" i="2"/>
  <c r="B21" i="20"/>
  <c r="A21" i="20"/>
  <c r="D97" i="17" l="1"/>
  <c r="D96" i="17" s="1"/>
  <c r="H51" i="18"/>
  <c r="F28" i="19"/>
  <c r="F27" i="19"/>
  <c r="E30" i="2" l="1"/>
  <c r="I28" i="18" s="1"/>
  <c r="D116" i="17"/>
  <c r="I46" i="18"/>
  <c r="B26" i="20"/>
  <c r="B50" i="20" s="1"/>
  <c r="A26" i="20"/>
  <c r="A50" i="20" s="1"/>
  <c r="N52" i="2"/>
  <c r="M52" i="2"/>
  <c r="E40" i="2"/>
  <c r="E36" i="2"/>
  <c r="I34" i="18" s="1"/>
  <c r="H30" i="18"/>
  <c r="D93" i="17"/>
  <c r="E16" i="17"/>
  <c r="D16" i="17" s="1"/>
  <c r="D21" i="17"/>
  <c r="P60" i="2"/>
  <c r="G26" i="19"/>
  <c r="G25" i="19" s="1"/>
  <c r="G30" i="19" s="1"/>
  <c r="F26" i="19"/>
  <c r="F25" i="19" s="1"/>
  <c r="F30" i="19" s="1"/>
  <c r="E26" i="19"/>
  <c r="E25" i="19" s="1"/>
  <c r="E30" i="19" s="1"/>
  <c r="G19" i="19"/>
  <c r="G18" i="19" s="1"/>
  <c r="G23" i="19" s="1"/>
  <c r="F19" i="19"/>
  <c r="F18" i="19" s="1"/>
  <c r="F23" i="19" s="1"/>
  <c r="E19" i="19"/>
  <c r="E18" i="19" s="1"/>
  <c r="E23" i="19" s="1"/>
  <c r="D28" i="19"/>
  <c r="D27" i="19"/>
  <c r="D4" i="20"/>
  <c r="D3" i="20"/>
  <c r="D2" i="20"/>
  <c r="P42" i="2"/>
  <c r="P43" i="2"/>
  <c r="P45" i="2"/>
  <c r="D2" i="19"/>
  <c r="P64" i="2"/>
  <c r="L52" i="2"/>
  <c r="E37" i="17"/>
  <c r="D37" i="17" s="1"/>
  <c r="D39" i="17"/>
  <c r="H42" i="18"/>
  <c r="H44" i="18"/>
  <c r="H57" i="18"/>
  <c r="H52" i="18"/>
  <c r="H54" i="18"/>
  <c r="K41" i="2"/>
  <c r="J41" i="2" s="1"/>
  <c r="E33" i="17"/>
  <c r="E62" i="17"/>
  <c r="D69" i="17"/>
  <c r="D65" i="17"/>
  <c r="D63" i="17"/>
  <c r="D50" i="17"/>
  <c r="D112" i="17"/>
  <c r="D110" i="17" s="1"/>
  <c r="E110" i="17" s="1"/>
  <c r="D120" i="17"/>
  <c r="E28" i="20" s="1"/>
  <c r="J53" i="18"/>
  <c r="J50" i="18"/>
  <c r="J49" i="18" s="1"/>
  <c r="D38" i="17"/>
  <c r="K4" i="2"/>
  <c r="D3" i="19"/>
  <c r="D4" i="19"/>
  <c r="N15" i="2"/>
  <c r="M15" i="2"/>
  <c r="L15" i="2"/>
  <c r="I15" i="2"/>
  <c r="H15" i="2"/>
  <c r="G15" i="2"/>
  <c r="P46" i="2"/>
  <c r="P57" i="2"/>
  <c r="K2" i="2"/>
  <c r="H4" i="18"/>
  <c r="H2" i="18"/>
  <c r="I38" i="18"/>
  <c r="I75" i="18"/>
  <c r="P49" i="2"/>
  <c r="F100" i="17"/>
  <c r="E49" i="20"/>
  <c r="E54" i="20" s="1"/>
  <c r="J62" i="18"/>
  <c r="H62" i="18" s="1"/>
  <c r="I85" i="18"/>
  <c r="H85" i="18" s="1"/>
  <c r="H25" i="18"/>
  <c r="F87" i="17"/>
  <c r="F86" i="17" s="1"/>
  <c r="E21" i="20"/>
  <c r="D70" i="17"/>
  <c r="F62" i="17"/>
  <c r="E28" i="17"/>
  <c r="D28" i="17" s="1"/>
  <c r="D92" i="17"/>
  <c r="D77" i="17"/>
  <c r="E25" i="17"/>
  <c r="D26" i="17"/>
  <c r="D18" i="17"/>
  <c r="D19" i="17"/>
  <c r="D20" i="17"/>
  <c r="E22" i="17"/>
  <c r="D22" i="17" s="1"/>
  <c r="D23" i="17"/>
  <c r="F25" i="17"/>
  <c r="G25" i="17"/>
  <c r="D27" i="17"/>
  <c r="D29" i="17"/>
  <c r="E30" i="17"/>
  <c r="F30" i="17"/>
  <c r="G30" i="17"/>
  <c r="D31" i="17"/>
  <c r="D30" i="17" s="1"/>
  <c r="F33" i="17"/>
  <c r="G33" i="17"/>
  <c r="D34" i="17"/>
  <c r="E35" i="17"/>
  <c r="F35" i="17"/>
  <c r="G35" i="17"/>
  <c r="D36" i="17"/>
  <c r="D35" i="17" s="1"/>
  <c r="E41" i="17"/>
  <c r="F41" i="17"/>
  <c r="G41" i="17"/>
  <c r="D42" i="17"/>
  <c r="D43" i="17"/>
  <c r="D44" i="17"/>
  <c r="D45" i="17"/>
  <c r="D46" i="17"/>
  <c r="D47" i="17"/>
  <c r="D48" i="17"/>
  <c r="D49" i="17"/>
  <c r="D51" i="17"/>
  <c r="E52" i="17"/>
  <c r="D52" i="17" s="1"/>
  <c r="D53" i="17"/>
  <c r="E54" i="17"/>
  <c r="F54" i="17"/>
  <c r="G54" i="17"/>
  <c r="D55" i="17"/>
  <c r="D56" i="17"/>
  <c r="D57" i="17"/>
  <c r="E59" i="17"/>
  <c r="E58" i="17" s="1"/>
  <c r="F59" i="17"/>
  <c r="F58" i="17" s="1"/>
  <c r="D60" i="17"/>
  <c r="D67" i="17"/>
  <c r="D68" i="17"/>
  <c r="E72" i="17"/>
  <c r="D73" i="17"/>
  <c r="D74" i="17"/>
  <c r="D75" i="17"/>
  <c r="E78" i="17"/>
  <c r="D78" i="17" s="1"/>
  <c r="D79" i="17"/>
  <c r="D80" i="17"/>
  <c r="E82" i="17"/>
  <c r="E81" i="17" s="1"/>
  <c r="F82" i="17"/>
  <c r="F81" i="17" s="1"/>
  <c r="D83" i="17"/>
  <c r="D84" i="17"/>
  <c r="D85" i="17"/>
  <c r="E87" i="17"/>
  <c r="E86" i="17" s="1"/>
  <c r="G87" i="17"/>
  <c r="G86" i="17" s="1"/>
  <c r="G61" i="17" s="1"/>
  <c r="F89" i="17"/>
  <c r="G89" i="17"/>
  <c r="D105" i="17"/>
  <c r="D107" i="17"/>
  <c r="D111" i="17"/>
  <c r="P31" i="2"/>
  <c r="P77" i="2"/>
  <c r="D21" i="19"/>
  <c r="E30" i="18"/>
  <c r="E61" i="2"/>
  <c r="E53" i="2" s="1"/>
  <c r="I40" i="18"/>
  <c r="H40" i="18" s="1"/>
  <c r="C76" i="20"/>
  <c r="C102" i="20" s="1"/>
  <c r="I83" i="18"/>
  <c r="E21" i="2"/>
  <c r="P21" i="2" s="1"/>
  <c r="J35" i="18"/>
  <c r="H35" i="18" s="1"/>
  <c r="E19" i="18"/>
  <c r="H27" i="18"/>
  <c r="P44" i="2"/>
  <c r="P26" i="2"/>
  <c r="E20" i="2"/>
  <c r="I19" i="18" s="1"/>
  <c r="H3" i="18"/>
  <c r="K3" i="2"/>
  <c r="E18" i="2"/>
  <c r="E71" i="20"/>
  <c r="D17" i="17"/>
  <c r="D88" i="17"/>
  <c r="E25" i="2"/>
  <c r="D20" i="19"/>
  <c r="P28" i="2"/>
  <c r="J16" i="18"/>
  <c r="H79" i="18"/>
  <c r="D119" i="17"/>
  <c r="E27" i="20" s="1"/>
  <c r="D29" i="19"/>
  <c r="D22" i="19"/>
  <c r="H83" i="18" l="1"/>
  <c r="E23" i="20"/>
  <c r="E64" i="20"/>
  <c r="H75" i="18"/>
  <c r="H19" i="18"/>
  <c r="E17" i="20"/>
  <c r="E16" i="20" s="1"/>
  <c r="D102" i="17"/>
  <c r="D25" i="17"/>
  <c r="H29" i="18"/>
  <c r="P47" i="2"/>
  <c r="G101" i="17"/>
  <c r="G100" i="17" s="1"/>
  <c r="P36" i="2"/>
  <c r="P41" i="2"/>
  <c r="K39" i="18"/>
  <c r="P30" i="2"/>
  <c r="E29" i="2"/>
  <c r="E16" i="2" s="1"/>
  <c r="H22" i="18"/>
  <c r="H23" i="18"/>
  <c r="K53" i="2"/>
  <c r="H16" i="18"/>
  <c r="J47" i="18"/>
  <c r="H47" i="18" s="1"/>
  <c r="H73" i="18"/>
  <c r="P18" i="2"/>
  <c r="H82" i="18"/>
  <c r="H52" i="2"/>
  <c r="H110" i="2" s="1"/>
  <c r="P54" i="2"/>
  <c r="P61" i="2"/>
  <c r="H59" i="18"/>
  <c r="G52" i="2"/>
  <c r="G110" i="2" s="1"/>
  <c r="H69" i="18"/>
  <c r="F52" i="2"/>
  <c r="D86" i="17"/>
  <c r="E89" i="17"/>
  <c r="D89" i="17" s="1"/>
  <c r="D90" i="17"/>
  <c r="I52" i="2"/>
  <c r="I110" i="2" s="1"/>
  <c r="D26" i="19"/>
  <c r="D25" i="19" s="1"/>
  <c r="D30" i="19" s="1"/>
  <c r="D54" i="17"/>
  <c r="D87" i="17"/>
  <c r="D33" i="17"/>
  <c r="I48" i="18"/>
  <c r="I15" i="18" s="1"/>
  <c r="D19" i="19"/>
  <c r="D18" i="19" s="1"/>
  <c r="D23" i="19" s="1"/>
  <c r="D82" i="17"/>
  <c r="E71" i="17"/>
  <c r="D71" i="17" s="1"/>
  <c r="D59" i="17"/>
  <c r="D95" i="17"/>
  <c r="E15" i="17"/>
  <c r="D15" i="17" s="1"/>
  <c r="H76" i="18"/>
  <c r="D41" i="17"/>
  <c r="E24" i="17"/>
  <c r="D24" i="17" s="1"/>
  <c r="E32" i="17"/>
  <c r="D32" i="17" s="1"/>
  <c r="E40" i="17"/>
  <c r="D40" i="17" s="1"/>
  <c r="D72" i="17"/>
  <c r="D81" i="17"/>
  <c r="F61" i="17"/>
  <c r="G99" i="17"/>
  <c r="F14" i="17"/>
  <c r="D58" i="17"/>
  <c r="D62" i="17"/>
  <c r="D64" i="17"/>
  <c r="P59" i="2"/>
  <c r="P25" i="2"/>
  <c r="P58" i="2"/>
  <c r="P37" i="2"/>
  <c r="H34" i="18"/>
  <c r="H28" i="18"/>
  <c r="P20" i="2"/>
  <c r="H20" i="18"/>
  <c r="H38" i="18"/>
  <c r="P32" i="2"/>
  <c r="K35" i="18"/>
  <c r="P40" i="2"/>
  <c r="H46" i="18"/>
  <c r="H53" i="18"/>
  <c r="P62" i="2"/>
  <c r="P63" i="2"/>
  <c r="K62" i="18"/>
  <c r="M110" i="2"/>
  <c r="L110" i="2"/>
  <c r="N110" i="2"/>
  <c r="H45" i="18"/>
  <c r="P48" i="2"/>
  <c r="H31" i="18"/>
  <c r="P33" i="2"/>
  <c r="I90" i="18" l="1"/>
  <c r="E112" i="20"/>
  <c r="E111" i="20" s="1"/>
  <c r="P29" i="2"/>
  <c r="J65" i="2"/>
  <c r="K65" i="2"/>
  <c r="P67" i="2"/>
  <c r="P65" i="2" s="1"/>
  <c r="J61" i="18"/>
  <c r="H61" i="18" s="1"/>
  <c r="O52" i="2"/>
  <c r="H58" i="18"/>
  <c r="J39" i="18"/>
  <c r="K15" i="18"/>
  <c r="K90" i="18" s="1"/>
  <c r="K16" i="2"/>
  <c r="G121" i="17"/>
  <c r="E53" i="20"/>
  <c r="E52" i="20" s="1"/>
  <c r="H48" i="18"/>
  <c r="J53" i="2"/>
  <c r="P22" i="2"/>
  <c r="D117" i="17"/>
  <c r="E101" i="17"/>
  <c r="E100" i="17" s="1"/>
  <c r="D100" i="17" s="1"/>
  <c r="H17" i="18"/>
  <c r="P17" i="2"/>
  <c r="F99" i="17"/>
  <c r="F121" i="17" s="1"/>
  <c r="E61" i="17"/>
  <c r="D61" i="17" s="1"/>
  <c r="P51" i="2"/>
  <c r="E14" i="17"/>
  <c r="E52" i="2"/>
  <c r="H39" i="18" l="1"/>
  <c r="F15" i="2"/>
  <c r="F110" i="2" s="1"/>
  <c r="P55" i="2"/>
  <c r="D113" i="17"/>
  <c r="D101" i="17"/>
  <c r="E99" i="17"/>
  <c r="E121" i="17" s="1"/>
  <c r="D14" i="17"/>
  <c r="D99" i="17" s="1"/>
  <c r="D121" i="17" s="1"/>
  <c r="P50" i="2" l="1"/>
  <c r="P16" i="2" s="1"/>
  <c r="E15" i="2"/>
  <c r="E110" i="2" s="1"/>
  <c r="O15" i="2"/>
  <c r="O110" i="2" s="1"/>
  <c r="P56" i="2"/>
  <c r="P53" i="2" s="1"/>
  <c r="K52" i="2"/>
  <c r="P52" i="2" l="1"/>
  <c r="K15" i="2"/>
  <c r="K110" i="2" s="1"/>
  <c r="P34" i="2" l="1"/>
  <c r="J15" i="2"/>
  <c r="J52" i="2"/>
  <c r="J110" i="2" l="1"/>
  <c r="P15" i="2"/>
  <c r="P110" i="2" s="1"/>
  <c r="J33" i="18"/>
  <c r="J15" i="18" s="1"/>
  <c r="J90" i="18" s="1"/>
  <c r="H74" i="18"/>
  <c r="H33" i="18" l="1"/>
  <c r="H15" i="18" s="1"/>
  <c r="H90" i="18" s="1"/>
  <c r="P114" i="2" l="1"/>
</calcChain>
</file>

<file path=xl/sharedStrings.xml><?xml version="1.0" encoding="utf-8"?>
<sst xmlns="http://schemas.openxmlformats.org/spreadsheetml/2006/main" count="1188" uniqueCount="656">
  <si>
    <t>РАЗОМ</t>
  </si>
  <si>
    <t>Додаток № 2</t>
  </si>
  <si>
    <t>Додаток № 1</t>
  </si>
  <si>
    <t>КОД</t>
  </si>
  <si>
    <t>Загальний  фонд</t>
  </si>
  <si>
    <t>Спеціальний фонд</t>
  </si>
  <si>
    <t>Податкові надходження</t>
  </si>
  <si>
    <t>Податок на прибуток підприємств</t>
  </si>
  <si>
    <t>Неподаткові надходження</t>
  </si>
  <si>
    <t>Державне мито</t>
  </si>
  <si>
    <t>Адміністративні штрафи та інші санкції</t>
  </si>
  <si>
    <t>Власні надходження бюджетних установ</t>
  </si>
  <si>
    <t>грн.</t>
  </si>
  <si>
    <t>Інші надходження</t>
  </si>
  <si>
    <t>Офіційні трансферти</t>
  </si>
  <si>
    <t>Загальний фонд</t>
  </si>
  <si>
    <t>з них</t>
  </si>
  <si>
    <t xml:space="preserve">оплата праці </t>
  </si>
  <si>
    <t>комунальні послуги та енергоносії</t>
  </si>
  <si>
    <t>(грн.)</t>
  </si>
  <si>
    <t>Державне мито, що сплачується за місцем розгляду та оформлення документів, у тому числі за оформлення документів на спадщину і дарування</t>
  </si>
  <si>
    <t>Державне мито, пов"язане з видачею та оформленням закордонних пасортів (посвідок) та паспортів громадян України</t>
  </si>
  <si>
    <t>Земельний податок з юридичних осіб</t>
  </si>
  <si>
    <t>Орендна плата з юридичних осіб</t>
  </si>
  <si>
    <t>Земельний податок з фізичних осіб</t>
  </si>
  <si>
    <t>Орендна плата з фізичних осіб</t>
  </si>
  <si>
    <t>Податки на доходи, податки на прибуток, податки на збільшення ринкової вартості</t>
  </si>
  <si>
    <t>Податок на прибуток підприємств та фінансових установ комунальної власності</t>
  </si>
  <si>
    <t>Єдиний податок</t>
  </si>
  <si>
    <t>Єдиний податок з юридичних осіб</t>
  </si>
  <si>
    <t>Єдиний податок з фізичних осіб</t>
  </si>
  <si>
    <t>Інші податки та збори</t>
  </si>
  <si>
    <t>Надходження від плати за послуги, що надаються бюджетними установами згідно із законодавством</t>
  </si>
  <si>
    <t>Плата за послуги, що надаються бюджетними установами згідно з їх основною діяльністю</t>
  </si>
  <si>
    <t>Кошти від продажу землі і нематеріальних активів</t>
  </si>
  <si>
    <t>Кошти від продажу землі</t>
  </si>
  <si>
    <t>Екологічний податок</t>
  </si>
  <si>
    <t>Доходи від операцій з капіталом</t>
  </si>
  <si>
    <t>Від органів державного управління</t>
  </si>
  <si>
    <t>Код</t>
  </si>
  <si>
    <t>На кінець періоду</t>
  </si>
  <si>
    <t>Фінансування за активними операціями</t>
  </si>
  <si>
    <t>Податок на майно</t>
  </si>
  <si>
    <t>видатки споживання</t>
  </si>
  <si>
    <t>видатки розвитку</t>
  </si>
  <si>
    <t>Здолбунівська міська рада</t>
  </si>
  <si>
    <t>0111</t>
  </si>
  <si>
    <t>0910</t>
  </si>
  <si>
    <t>1090</t>
  </si>
  <si>
    <t>0620</t>
  </si>
  <si>
    <t>0828</t>
  </si>
  <si>
    <t>0829</t>
  </si>
  <si>
    <t>0810</t>
  </si>
  <si>
    <t>0490</t>
  </si>
  <si>
    <t>0421</t>
  </si>
  <si>
    <t>0133</t>
  </si>
  <si>
    <t>Внутрішні податки на товари та послуги</t>
  </si>
  <si>
    <t>Акцизний податок з реалізації суб'єктами господарювання роздрібної торгівлі підакцизних товарів</t>
  </si>
  <si>
    <t>Транспортний податок з юридичних осіб</t>
  </si>
  <si>
    <t>Кошти, що передаються із загального фонду бюджету до бюджету розвитку (спеціального фонду)</t>
  </si>
  <si>
    <t>Рентна плата та плата за використання інших природних ресурсів</t>
  </si>
  <si>
    <t>Плата за надання адміністративних послуг</t>
  </si>
  <si>
    <t>Плата за надання інших адміністративних послуг</t>
  </si>
  <si>
    <t>1070</t>
  </si>
  <si>
    <t>Компенсаційні виплати на пільговий проїзд автомобільним транспортом окремим категоріям громадян</t>
  </si>
  <si>
    <t>1010</t>
  </si>
  <si>
    <t>Проведення заходів із землеустрою</t>
  </si>
  <si>
    <t>Внески до статутного капіталу суб'єктів господарювання</t>
  </si>
  <si>
    <t>0180</t>
  </si>
  <si>
    <t>Акцизний податок з вироблених в Україні підакцизних товарів (продукції)</t>
  </si>
  <si>
    <t>Пальне</t>
  </si>
  <si>
    <t>Акцизний податок з ввезених на митну територію України підакцизних товарів (продукції)</t>
  </si>
  <si>
    <t>0150</t>
  </si>
  <si>
    <t>Організаційне, інформаційно-аналітичне та матеріально-технічне забезпечення діяльності обласної ради, районної ради, районної у місті ради (у разі її створення), міської, селищної сільської рад</t>
  </si>
  <si>
    <t>Надання дошкільної освіти</t>
  </si>
  <si>
    <t>4060</t>
  </si>
  <si>
    <t>6030</t>
  </si>
  <si>
    <t>Організація благоустрою населених пунктів</t>
  </si>
  <si>
    <t>Членські внески до асоціацій органів місцевого самоврядування</t>
  </si>
  <si>
    <t>0456</t>
  </si>
  <si>
    <t>Утримання та розвиток автомобільних доріг та дорожньої інфраструктури за рахунок коштів місцевого бюджету</t>
  </si>
  <si>
    <t>Розроблення схем планування та забудови територій (містобудівної документації)</t>
  </si>
  <si>
    <t>0443</t>
  </si>
  <si>
    <t>Інша діяльність у сфері державного управління</t>
  </si>
  <si>
    <t>0540</t>
  </si>
  <si>
    <t>Природоохоронні заходи за рахунок цільових фондів</t>
  </si>
  <si>
    <t>5041</t>
  </si>
  <si>
    <t>Утримання та фінансова підтримка спортивних споруд</t>
  </si>
  <si>
    <t>0110150</t>
  </si>
  <si>
    <t>0110180</t>
  </si>
  <si>
    <t>0113033</t>
  </si>
  <si>
    <t>0116030</t>
  </si>
  <si>
    <t>0117130</t>
  </si>
  <si>
    <t>0117350</t>
  </si>
  <si>
    <t>0117461</t>
  </si>
  <si>
    <t>0117670</t>
  </si>
  <si>
    <t>0117680</t>
  </si>
  <si>
    <t>0118340</t>
  </si>
  <si>
    <t>Інші заходи, пов'язані з економічною діяльністю</t>
  </si>
  <si>
    <t>0117693</t>
  </si>
  <si>
    <t>3242</t>
  </si>
  <si>
    <t>4082</t>
  </si>
  <si>
    <t>Інші заходи в галузі культури і мистецтва</t>
  </si>
  <si>
    <t>Субвенція з місцевого бюджету на здійснення природоохоронних заходів</t>
  </si>
  <si>
    <t>Найменування згідно                                             з Класифікацією доходів бюджету</t>
  </si>
  <si>
    <t>Усього</t>
  </si>
  <si>
    <t>усього</t>
  </si>
  <si>
    <t>у тому числі бюджет розвитку</t>
  </si>
  <si>
    <t>Разом доходів</t>
  </si>
  <si>
    <t>Найменування згідно з Класифікацією фінансування бюджету</t>
  </si>
  <si>
    <t>Внутрішнє фінансування</t>
  </si>
  <si>
    <t>Загальне фінансування</t>
  </si>
  <si>
    <t>Усього доходів (без урахування міжбюджетних трансфертів)</t>
  </si>
  <si>
    <t>Фінансування за типом кредитора</t>
  </si>
  <si>
    <t>Фінансування за типом боргового зобов'язання</t>
  </si>
  <si>
    <t>Код Функціональної класифікації видатків та кредитування бюджету</t>
  </si>
  <si>
    <t xml:space="preserve">у тому числі бюджет розвитку </t>
  </si>
  <si>
    <t>Х</t>
  </si>
  <si>
    <t>УСЬОГО:</t>
  </si>
  <si>
    <t>5062</t>
  </si>
  <si>
    <t>Підтримка спорту вищих досягнень та організацій, які здійснюють фізкультурно-спортивну діяльність в регіоні</t>
  </si>
  <si>
    <t>0113242</t>
  </si>
  <si>
    <t>0114082</t>
  </si>
  <si>
    <t>0119740</t>
  </si>
  <si>
    <t>(код бюджету)</t>
  </si>
  <si>
    <t>Код Програмної класифікації видатків та кредиту-вання місцевого бюджету</t>
  </si>
  <si>
    <t>Код Типової програмної класифікації видатків та кредитування місцевого бюджету</t>
  </si>
  <si>
    <t>Найменування головного розпорядника коштів місцевого бюджету/відповідального виконавця, найменування бюджетної програми згідно з Типовою програмною класифікацією видатків та кредитування місцевого бюджету</t>
  </si>
  <si>
    <t>УСЬОГО</t>
  </si>
  <si>
    <t>(код  бюджету)</t>
  </si>
  <si>
    <t>(код бюжету)</t>
  </si>
  <si>
    <t>Код Програмної класифікації видатків та кредиту-вання  місцевого бюджету</t>
  </si>
  <si>
    <t>Найменування головного розпорядника коштів місцевого бюджету / відповідального виконавця, найменування бюджетної програми згідно з Типовою програмною класифікацією видатків та кредитування місцевого бюджету</t>
  </si>
  <si>
    <t>Найменування місцевої / регіональної програми</t>
  </si>
  <si>
    <t>Дата і номер документа, яким затверджено місцеву регіональну програму</t>
  </si>
  <si>
    <t>0116012</t>
  </si>
  <si>
    <t>6012</t>
  </si>
  <si>
    <t>Забезпечення діяльності з виробництва, транспортування, постачання теплової енергії</t>
  </si>
  <si>
    <t>Податок на доходи фізичних осіб, що сплачується податковими агентами, із доходів платника податку у вигляді заробітної плати</t>
  </si>
  <si>
    <t>Рентна плата за спеціальне використання лісових ресурсів (крім рентної плати за спеціальне використання лісових ресурсів в частині деревини, заготовленої в порядку рубок головного користування) </t>
  </si>
  <si>
    <t>Рентна плата за спеціальне використання лісових ресурсів </t>
  </si>
  <si>
    <t>Туристичний збір </t>
  </si>
  <si>
    <t>Туристичний збір, сплачений юридичними особами </t>
  </si>
  <si>
    <t>Адміністративний збір за проведення державної реєстрації юридичних осіб, фізичних осіб - підприємців та громадських формувань</t>
  </si>
  <si>
    <t>Адміністративний збір за державну реєстрацію речових прав на нерухоме майно та їх обтяжень </t>
  </si>
  <si>
    <t>Інші неподаткові надходження  </t>
  </si>
  <si>
    <t>Інші надходження  </t>
  </si>
  <si>
    <t>Доходи від власності та підприємницької діяльності  </t>
  </si>
  <si>
    <t>Грошові стягнення за шкоду, заподіяну порушенням законодавства про охорону навколишнього природного середовища внаслідок господарської та іншої діяльності </t>
  </si>
  <si>
    <t>0100000</t>
  </si>
  <si>
    <t>0110000</t>
  </si>
  <si>
    <t>0600000</t>
  </si>
  <si>
    <t>0610000</t>
  </si>
  <si>
    <t>Управління з гуманітарних питань Здолбунівської міської ради</t>
  </si>
  <si>
    <t>0611010</t>
  </si>
  <si>
    <t>0921</t>
  </si>
  <si>
    <t>0960</t>
  </si>
  <si>
    <t>0990</t>
  </si>
  <si>
    <t>0614060</t>
  </si>
  <si>
    <t>0614082</t>
  </si>
  <si>
    <t>0615062</t>
  </si>
  <si>
    <t>0614040</t>
  </si>
  <si>
    <t>4040</t>
  </si>
  <si>
    <t>0824</t>
  </si>
  <si>
    <t>0731</t>
  </si>
  <si>
    <t xml:space="preserve">Багатопрофільна стаціонарна медична допомога населенню </t>
  </si>
  <si>
    <t>0612010</t>
  </si>
  <si>
    <t>0722</t>
  </si>
  <si>
    <t xml:space="preserve">Стоматологічна допомога населенню </t>
  </si>
  <si>
    <t>0612100</t>
  </si>
  <si>
    <t>0725</t>
  </si>
  <si>
    <t>Первинна медична допомога населенню, що надається центрами первинної медичної (медико-санітарної) допомоги</t>
  </si>
  <si>
    <t>0612111</t>
  </si>
  <si>
    <t>1040</t>
  </si>
  <si>
    <t>Проведення навчально-тренувальних зборів і змагань з олімпійських видів спорту</t>
  </si>
  <si>
    <t>Проведення навчально-тренувальних зборів і змагань з неолімпійських видів спорту</t>
  </si>
  <si>
    <t>Утримання та навчально-тренувальна робота комунальних дитячо-юнацьких спортивних шкіл</t>
  </si>
  <si>
    <t>Фінансова підтримка на утримання місцевих осередків (рад) всеукраїнських організацій фізкультурно-спортивної спрямованості</t>
  </si>
  <si>
    <t>0615011</t>
  </si>
  <si>
    <t>0615012</t>
  </si>
  <si>
    <t>0615031</t>
  </si>
  <si>
    <t>0615053</t>
  </si>
  <si>
    <t>0615041</t>
  </si>
  <si>
    <t>Фінансове управління Здолбунівської міської ради</t>
  </si>
  <si>
    <t>0160</t>
  </si>
  <si>
    <t>0610160</t>
  </si>
  <si>
    <t>0116013</t>
  </si>
  <si>
    <t>6013</t>
  </si>
  <si>
    <t>Забезпечення діяльності водопровідно-каналізаційного господарства</t>
  </si>
  <si>
    <t>Інші субвенції з місцевого бюджету</t>
  </si>
  <si>
    <t>І. Трансферти до загального фонду бюджету</t>
  </si>
  <si>
    <t>Бюджет Здовбицької сільської територіальої громади</t>
  </si>
  <si>
    <t>Бюджет Мізоцької селищної територіальної громади</t>
  </si>
  <si>
    <t>Рівненський обласний бюджет</t>
  </si>
  <si>
    <t>загальний фонд</t>
  </si>
  <si>
    <t>0611021</t>
  </si>
  <si>
    <t>Надання загальної освіти закладами загальної середньої освіти</t>
  </si>
  <si>
    <t>0611031</t>
  </si>
  <si>
    <t>0611030</t>
  </si>
  <si>
    <t>0611070</t>
  </si>
  <si>
    <t>0611080</t>
  </si>
  <si>
    <t>0611150</t>
  </si>
  <si>
    <t>0611151</t>
  </si>
  <si>
    <t>0611152</t>
  </si>
  <si>
    <t>Забезпечення діяльності інклюзивно-ресурсних центрів за рахунок коштів місцевого бюджету</t>
  </si>
  <si>
    <t>Забезпечення діяльності інклюзивно-ресурсних центрів за рахунок освітньої субвенції</t>
  </si>
  <si>
    <t>0763</t>
  </si>
  <si>
    <t>Рентна плата за користування надрами для видобування корисних копалин місцевого значення</t>
  </si>
  <si>
    <t>0119770</t>
  </si>
  <si>
    <t>Субвенція з місцевого бюджету за рахунок залишку коштів субвенції на надання державної підтримки особам з особливими освітніми потребами, що утворився на початок бюджетного періоду</t>
  </si>
  <si>
    <t>0119800</t>
  </si>
  <si>
    <t>Субвенція з місцевого бюджету державному бюджету на виконання програм соціально-економічного розвитку регіонів</t>
  </si>
  <si>
    <t>0113035</t>
  </si>
  <si>
    <t>Компенсаційні виплати на пільговий проїзд окремих категорій громадян залізничним транспортом</t>
  </si>
  <si>
    <t>Державний бюджет</t>
  </si>
  <si>
    <t>0380</t>
  </si>
  <si>
    <t>ІІ. Трансферти до спеціального фонду бюджету</t>
  </si>
  <si>
    <t>Рівненський районний бюджет</t>
  </si>
  <si>
    <t xml:space="preserve">       1. Показники міжбюджетних трансфертів з інших бюджетів</t>
  </si>
  <si>
    <t>Код  Класифікації доходу бюджету/ Код бюджету</t>
  </si>
  <si>
    <t>Найменування трансферту/                                                                                                   Найменування бюджету-надавача міжбюджетного трансферту</t>
  </si>
  <si>
    <t>УСЬОГО за розділами І, ІІ, у тому числі:</t>
  </si>
  <si>
    <t>спеціальний фонд</t>
  </si>
  <si>
    <t xml:space="preserve">       2. Показники міжбюджетних трансфертів іншим бюджетам</t>
  </si>
  <si>
    <t>Код  Програмної класифікації видатків та кредитування місцевого бюджету/           Код бюджету</t>
  </si>
  <si>
    <t>Найменування трансферту/                                                                                                   Найменування бюджету-отримувача міжбюджетного трансферту</t>
  </si>
  <si>
    <t>І. Трансферти із загального фонду бюджету</t>
  </si>
  <si>
    <t>0611142</t>
  </si>
  <si>
    <t>Інші програми та заходи у сфері освіти</t>
  </si>
  <si>
    <t>Інші субвенції з місцевого  бюджету</t>
  </si>
  <si>
    <t>Код Типової програмної класифі-кації видатків та кредиту-вання місцевого бюджету</t>
  </si>
  <si>
    <t>На початок періоду</t>
  </si>
  <si>
    <t>Зміни обсягів готівкових коштів</t>
  </si>
  <si>
    <t>Податок на доходи фізичних осіб з грошового забезпечення, грошових винагород та інших виплат, одержаних військовослужбовцями та особами рядового і начальницького складу, що сплачується податковими агентами</t>
  </si>
  <si>
    <t>Податок на доходи фізичних осіб, що сплачується податковими агентами, із доходів платника податку інших ніж заробітна плата</t>
  </si>
  <si>
    <t>Податок на доходи фізичних осіб, що сплачується фізичними особами за результатами річного декларування</t>
  </si>
  <si>
    <t>Рентна плата за спеціальне використання лісових ресурсів в частині деревини, заготовленої в порядку рубок головного користування </t>
  </si>
  <si>
    <t>Надходження від орендної плати за користування майновим комплексом та іншим майном, що перебуває в комунальній власності</t>
  </si>
  <si>
    <t>Кошти від реалізації скарбів, майна, одержаного державою або територіальною громадою в порядку спадкування чи дарування, безхазяйного майна, знахідок, а також валютних цінностей і грошових коштів , власники яких невідомі</t>
  </si>
  <si>
    <t>Податок та збір на доходи фізичних осіб</t>
  </si>
  <si>
    <t>99000000000</t>
  </si>
  <si>
    <t>Надходження коштів від відшкодування втрат сільськогосподарського і лісогосподарського виробництва</t>
  </si>
  <si>
    <t>Інша субвенція для комунального некомерційного підприємства "Здолбунівська центральна міська лікарня" Здолбунівської міської ради Рівненської області (забезпечення пільгових категорій населення лікарськими засобами)</t>
  </si>
  <si>
    <t>Інша субвенція на утримання Здолбунівського інклюзивно-ресурсного центру Здолбунівської міської ради</t>
  </si>
  <si>
    <t>Інша субвенція на відшкодування вартості навчання дітей які зареєстровані у Здовбицькій сільській територіальній громаді у Здолбунівській музичній школі</t>
  </si>
  <si>
    <t>Інші субвенції з місцевого бюджету (на капітальний ремонт даху будівлі дошкільного закладу "Грайлик" Здолбунівської міської ради Рівненської області по вул.Садова, 39 м.Здолбунів, Рівненської області, в т.ч. коригування проектно-кошторисної документації)</t>
  </si>
  <si>
    <t>0640</t>
  </si>
  <si>
    <t>0118110</t>
  </si>
  <si>
    <t>Заходи із запобігання та ліквідації надзвичайних ситуацій та наслідків стихійного лиха</t>
  </si>
  <si>
    <t>0320</t>
  </si>
  <si>
    <t>0118240</t>
  </si>
  <si>
    <t>Заходи та роботи з територіальної оборони</t>
  </si>
  <si>
    <t>0118220</t>
  </si>
  <si>
    <t>Заходи та роботи з мобілізаційної підготовки місцевого значення</t>
  </si>
  <si>
    <t>Надання соціальних гарантій фізичним особам, які надають соціальні послуги громадянам похилого віку, особам з інвалідністю, дітям з інвалідністю, хворим, які не здатні до самообслуговування і потребують сторонньої допомоги</t>
  </si>
  <si>
    <t>0113160</t>
  </si>
  <si>
    <t>1020</t>
  </si>
  <si>
    <t>Забезпечення соціальними послугами за місцем проживання громадян, які не здатні до самообслуговування у зв"язку з похилим віком, хворобою, інвалідністю</t>
  </si>
  <si>
    <t>0113104</t>
  </si>
  <si>
    <t>3104</t>
  </si>
  <si>
    <t>6017</t>
  </si>
  <si>
    <t>0116017</t>
  </si>
  <si>
    <t>Інша діяльність, пов'язана з експлуатацією об'єктів житлово-комунального господарства</t>
  </si>
  <si>
    <t>Субвенції з місцевих бюджетів іншим місцевим бюджетам</t>
  </si>
  <si>
    <t>Субвенції з державного бюджету місцевим бюджетам</t>
  </si>
  <si>
    <t>Дотація з місцевого бюджету на здійснення переданих з державного бюджету видатків з утримання закладів освіти та охорони здоров’я за рахунок відповідної додаткової дотації з державного бюджету</t>
  </si>
  <si>
    <t>41057700</t>
  </si>
  <si>
    <t>Субвенція з місцевого бюджету на виконання окремих заходів з реалізації соціального проекту "Активні парки - локації здорової України" за рахунок відповідної субвенції з державного бюджету</t>
  </si>
  <si>
    <t>Інші дотації з місцевого бюджету</t>
  </si>
  <si>
    <t>Дотації з місцевих бюджетів іншим місцевим бюджетам</t>
  </si>
  <si>
    <t>Транспортний податок з фізичних осіб</t>
  </si>
  <si>
    <t>Кошти гарантійного та реєстраційного внесків, що визначені Законом України "Про оренду державного та комунального майна", які підлягають перерахуванню оператором електронного майданчика до відповідного бюджету</t>
  </si>
  <si>
    <t xml:space="preserve">Кошти від відчуження майна, що належить Автономній Республіці Крим та майна, що перебуває в комунальній власності </t>
  </si>
  <si>
    <t>Наджходження від продажу основного капіталу</t>
  </si>
  <si>
    <t xml:space="preserve">Інша субвенція на утримання дітей, зареєстрованих на території Здовбицької сільської територіальної громади, які зараховані у Новомильський заклад  дошкільної освіти "Барвінок" </t>
  </si>
  <si>
    <t>Інша субвенція для комунального некомерційного підприємства "Здолбунівська стоматологічна поліклініка" Здолбунівської міської ради на безкоштовне зубопротезування пільгових категорій населення жителів Здовбицької сільської територіальної громади</t>
  </si>
  <si>
    <t>"Нове будівництво споруди цивільного захисту Здолбунівського ліцею №5 Здолбунівської міської ради Рівненської області на земельній ділянці з кадастровим номером 5622610100:00:009:0176"</t>
  </si>
  <si>
    <t>Субвенція Рівненському районному відділу  СБУ в Рівненській області (з дислокацією у м.Здолбунів) на придбання спеціалізованого службового автомобіля для виконання контррозвідувальної та оперативно-розшукової діяльності</t>
  </si>
  <si>
    <t>Субвенція  ГУНП в Рівненській області на придбання спеціалізованого легкового автомобіля з додатковим обладнанням для поліцейських офіцерів громади</t>
  </si>
  <si>
    <t>Фінансування за рахунок зміни залишків коштів бюджетів</t>
  </si>
  <si>
    <t>Додаток № 5</t>
  </si>
  <si>
    <t>Податок на доходи фізичних осіб у вигляді мінімального податкового зобов'язання, що підлягає сплаті фізичними особами</t>
  </si>
  <si>
    <t>Частина чистого прибутку (доходу) комунальних унітарних підприємств та їх об'єднань, що вилучається до відповідного місцевого бюджету</t>
  </si>
  <si>
    <t>Надходження коштів від Державного фонду дорогоцінних металів і дорогоцінного каміння  </t>
  </si>
  <si>
    <t>0611291</t>
  </si>
  <si>
    <t>0611292</t>
  </si>
  <si>
    <t>Співфінансування заходів, що реалізуються за рахунок залишку коштів за освітньою субвенцією на кінець бюджетного періоду, що мають цільове призначення, виділених відповідно до рішень Кабінету Міністрів України у попередніх бюджетних періодах (за спеціальним фондом державного бюджету)</t>
  </si>
  <si>
    <t>Реалізація заходів за рахунок залишку коштів за освітньою субвенцією на кінець бюджетного періоду, що мають цільове призначення, виділених відповідно до рішень Кабінету Міністрів України у попередніх бюджетних періодах (за спеціальним фондом державного бюджету)</t>
  </si>
  <si>
    <t>Рентна плата за користування надрами місцевого значення</t>
  </si>
  <si>
    <t>0613133</t>
  </si>
  <si>
    <t>Інші заходи та заклади молодіжної політики</t>
  </si>
  <si>
    <t>Додаток № 4</t>
  </si>
  <si>
    <t>Кошти за шкоду, що заподіяна на земельних ділянках державної та комунальної власності, які не надані у користування та не передані у власність, внаслідок їх самовільного зайняття, використання не за цільовим призначенням, зняття ґрунтового покриву (родючого шару ґрунту) без спеціального дозволу; відшкодування збитків за погіршення якості ґрунтового покриву тощо та за неодержання доходів у зв'язку з тимчасовим невикористанням земельних ділянок</t>
  </si>
  <si>
    <t>Субвенція з місцевого бюджету на забезпечення якісної, сучасної та доступної загальної середньої освіти "Нова українська школа" за рахунок відповідної субвенції з державного бюджету</t>
  </si>
  <si>
    <t>0611182</t>
  </si>
  <si>
    <t>Виконання заходів, спрямованих на забезпечення якісної, сучасної та доступної загальної середньої освіти "Нова українська школа" за рахунок субвенції з державного бюджету місцевим бюджетам</t>
  </si>
  <si>
    <t>0611241</t>
  </si>
  <si>
    <t>0611242</t>
  </si>
  <si>
    <t>Співфінансування заходів, що реалізуються за рахунок субвенції з державного бюджету місцевим бюджетам на придбання обладнання, створення та модернізацію (проведення реконструкції та капітального ремонту) їдалень (харчоблоків) закладів загальної середньої освіти</t>
  </si>
  <si>
    <t>Виконання заходів щодо придбання обладнання, створення та модернізації (проведення реконструкції та капітального ремонту) їдалень (харчоблоків) закладів загальної середньої освіти за рахунок субвенції з державного бюджету місцевим бюджетам</t>
  </si>
  <si>
    <t>0113112</t>
  </si>
  <si>
    <t>3112</t>
  </si>
  <si>
    <t>Заходи державної політики з питань дітей та їх соціального захисту</t>
  </si>
  <si>
    <t>Рентна плата за користування надрами загальнодержавного значення</t>
  </si>
  <si>
    <t>Акцизний податок з реалізації виробниками та/або імпортерами, у тому числі в роздрібній торгівлі тютюнових виробів, тютюну та промислових замінників тютюну, рідин, що використовуються в електронних сигаретах, що оподатковується згідно з підпунктом 213.1.14 пункту 213.1статті 213 Податкового кодексу України Податкового кодексу України</t>
  </si>
  <si>
    <t>Акцизний податок з реалізації суб’єктами господарювання роздрібної торгівлі підакцизних товарів (крім тих, що оподатковуються згідно з підпунктом 213.1.14 пункту 213.1 статті 213 Податкового кодексу України)</t>
  </si>
  <si>
    <t>Рентна плата за користування надрами для видобування інших корисних копалин загальнодержавного значення</t>
  </si>
  <si>
    <t>Місцеві податки та збори, що сплачуються (перераховуються) згідно з Податковим кодексом України</t>
  </si>
  <si>
    <t>Податок на нерухоме майно, відмінне від земельної ділянки, сплачений юридичними особами, які є власниками об'єктів житлової нерухомості</t>
  </si>
  <si>
    <t>Податок на нерухоме майно, відмінне від земельної ділянки, сплачений фізичними особами, які є власниками об'єктів житлової нерухомості</t>
  </si>
  <si>
    <t>Податок на нерухоме майно, відмінне від земельної ділянки, сплачений фізичними особами, які є власниками об'єктів нежитлової нерухомості</t>
  </si>
  <si>
    <t>Податок на нерухоме майно, відмінне від земельної ділянки, сплачений юридичними особами, які є власниками об'єктів нежитлової нерухомості</t>
  </si>
  <si>
    <t>Єдиний податок з сільськогосподарських товаровиробників, у яких частка сільськогосподарського товаровиробництва за попередній податковий (звітний) рік дорівнює або перевищує 75 відсотків</t>
  </si>
  <si>
    <t>Екологічеий податок, який справляється за викиди в атмосферне повітря забруднюючих речовин стаціонарними джерелами забруднення (за винятком викидів в атмосферне повітря двооксиду вуглецю)</t>
  </si>
  <si>
    <t>Штрафні санкції, що застосовуються відповідно до Закону України "Про державне регулювання виробництва і обігу спирту етилового, коньячного і плодового, алкогольних напоїв, тютюнових виробів, рідин, що використовуються в електронних сигаретах, та пального"</t>
  </si>
  <si>
    <t>Адміністративні збори та платежі, доходи від некомерційноїгосподарської діяльності</t>
  </si>
  <si>
    <t>Надходження від орендної плати за користування цілісним майновим комплексом та іншим державним майном</t>
  </si>
  <si>
    <t>Кошти від реалізації безхазяйного майна, знахідок, спадкового майна, майна, одержаного територіальною громадою в порядку спадкування чи дарування, а також валютні цінності і грошові кошти, власники яких невідомі</t>
  </si>
  <si>
    <t>Кошти від продажу земельних ділянок несільськогосподарського призначення, що перебувають у державній або комунальній власності, та земельних ділянок, які знаходяться на території Автономної Республіки Крим</t>
  </si>
  <si>
    <t>0113032</t>
  </si>
  <si>
    <t>Надання пільг окремим категоріям громадян з оплати послуг зв'язку</t>
  </si>
  <si>
    <t>Компенсаційні виплати за пільговий проїзд окремих категорій громадян на залізничному транспорті</t>
  </si>
  <si>
    <t>0116091</t>
  </si>
  <si>
    <t>6091</t>
  </si>
  <si>
    <t>Надання загальної середньої освіти закладами загальної середньої освіти за рахунок освітньої субвенції</t>
  </si>
  <si>
    <t>Надання позашкільної освіти закладами позашкільної освіти, заходи із позашкільної роботи з дітьми</t>
  </si>
  <si>
    <t>0611403</t>
  </si>
  <si>
    <t>Забезпечення харчуванням учнів початкових класів закладів загальної середньої освіти за рахунок субвенції з державного бюджету місцевим бюджетам</t>
  </si>
  <si>
    <t>Фінансова підтримка на утримання місцевих осередків (рад) всеукраїнських об'єднань фізкультурно-спортивної спрямованості</t>
  </si>
  <si>
    <t>0611300</t>
  </si>
  <si>
    <t>0612170</t>
  </si>
  <si>
    <t>Будівництво-1 закладів охорони здоров'я</t>
  </si>
  <si>
    <t>Резервний фонд місцевого бюджету</t>
  </si>
  <si>
    <t>Реверсна дотація</t>
  </si>
  <si>
    <t>Керівництво і управління у відповідній сфері у містах (місті Києві), селищах, селах, територіальних громадах</t>
  </si>
  <si>
    <t>Організаційне, інформаційно-аналітичне та матеріально-технічне забезпечення діяльності обласної ради, районної ради, районної у місті ради (у разі її створення), міської, селищної, сільської рад</t>
  </si>
  <si>
    <t>Надання загальної середньої освіти закладами загальної середньої освіти за рахунок коштів місцевого бюджету</t>
  </si>
  <si>
    <t>Надання загальної середньої освіти за рахунок освітньої субвенції</t>
  </si>
  <si>
    <t>Надання спеціальної освіти мистецькими школами</t>
  </si>
  <si>
    <t>Забезпечення діяльності інклюзивно-ресурсних центрів</t>
  </si>
  <si>
    <t>0116010</t>
  </si>
  <si>
    <t>6010</t>
  </si>
  <si>
    <t>Утримання та ефективна експлуатація об'єктів житлово-комунального господарства</t>
  </si>
  <si>
    <t>Кошти від продажу прав на земельні ділянки несільськогосподарського призначення, що перебувають у державній або комунальній власності, та прав на земельні ділянки, які знаходяться на території Автономної Республіки Крим</t>
  </si>
  <si>
    <t xml:space="preserve">Рішення міської ради від 20.12.24. № </t>
  </si>
  <si>
    <t xml:space="preserve">Програма щодо реалізації Конвенції про права дитини у Здолбунівській міській територіальній громаді на  2025-2027 роки </t>
  </si>
  <si>
    <t>Програма забезпечення депутатської діяльності депутатів Здолбунівської міської ради на 2025-2027 роки</t>
  </si>
  <si>
    <t>Програма соціального захисту населення Здолбунівської міської територіальної громади та надання пільг окремим категоріям громадян на 2025-2027 роки</t>
  </si>
  <si>
    <t>Програма здійснення відшкодування вартості пільгового проїзду окремих категорій громадян залізничним транспортом на приміському сполученні Здолбунівської міської територіальної громади на 2025-2027 роки</t>
  </si>
  <si>
    <t>Програма розвитку Здолбунівської міської тариторіальної громади та підтримки комунальних підприємств на 2025-2027 роки</t>
  </si>
  <si>
    <t>Програма соціальної підтримки Захисників та Захисниць України на 2025-2027 роки</t>
  </si>
  <si>
    <t>Програма заходів з відзначення державних, професійних свят та ювілейних дат на 2025-2027 роки</t>
  </si>
  <si>
    <t>Програма утримання та обслуговування об'єктів комунальної власності Здолбунівської міської територіальної громади, які закріпленні за комунальним підприємством"Здолбунівське" на праві господарського відання на 2025-2027 роки</t>
  </si>
  <si>
    <t>Програма розроблення земельної документації Здолбунівської міської територіальної громади на 2025-2027 роки</t>
  </si>
  <si>
    <t>Розроблення містобудівної документації Здолбунівської міської територіальної громади на 2025-2027 роки</t>
  </si>
  <si>
    <t>Програма розвитку дорожнього господарства Здолбунівської міської територіальної громади на 2025-2027 роки</t>
  </si>
  <si>
    <t>Програма розвитку міжнародного та міжрегіонального співробітництва, організації та проведення конкурсів, проєктів розвитку Здолбунівської міської територіальної громади на 2025-2027 роки</t>
  </si>
  <si>
    <t>Програма забезпечення мобілізаційної підготовки та оборонної роботи в Здолбунівській міській територіальній громаді на 2025-2027 роки</t>
  </si>
  <si>
    <t>Програми енергоефективності та енергозбереження  Здолбунівської міської територіальної громади  на 2025-2027 роки</t>
  </si>
  <si>
    <t>Програма фінансової підтримки комунального некомерційного підприєства "Здолбунівська центральна міська лікарня" Здолбунівської міської ради Рівненської області на 2025-2027 роки</t>
  </si>
  <si>
    <t>Програма фінансової підтримки комунального некомерційного підприєства "Здолбунівська стоматологічна поліклініка" Здолбунівської міської ради на 2025-2027 роки</t>
  </si>
  <si>
    <t>Програма розвитку Здолбунівської міської територіальної громади та підтримки комунальних підприємств на 2025-2027 роки</t>
  </si>
  <si>
    <t>Програма розвитку фізичної культури та спорту Здолбунівської міської територіальної громади на 2025-2027 роки</t>
  </si>
  <si>
    <t>Програма організації та проведення культурно-масових заходів Здолбунівської міської територіальної громади на 2025-2027 роки</t>
  </si>
  <si>
    <t>Програма підтримки та розвитку молоді та молодіжної політики Здолбунівської міської територіальної громади на 2025-2027 роки</t>
  </si>
  <si>
    <t>Програма фінансової підтримки комунального некомерційного підприєства "Здолбунівський центр первинної медичної допомоги" Здолбунівської міської ради Рівненської області на 2025-2027 роки</t>
  </si>
  <si>
    <t>Програми "Здорові діти-здорова та успішна нація" Здолбунівської міської територіальнох громади на 2025-2027 роки.</t>
  </si>
  <si>
    <t>Рішення міської ради від 20.12.24. № 2498</t>
  </si>
  <si>
    <t>Рішення міської ради від 20.12.24. № 2505</t>
  </si>
  <si>
    <t>Рішення міської ради від 20.12.24. № 2507</t>
  </si>
  <si>
    <t>Рішення міської ради від 20.12.24. № 2509</t>
  </si>
  <si>
    <t>Рішення міської ради від 20.12.24. № 2511</t>
  </si>
  <si>
    <t>Рішення міської ради від 20.12.24. № 2513</t>
  </si>
  <si>
    <t>Рішення міської ради від 20.12.24. № 2512</t>
  </si>
  <si>
    <t>Рішення міської ради від 20.12.24. № 2514</t>
  </si>
  <si>
    <t>Програма забезпечення цивільного захисту населення , пожежної та техногенної безпеки на території Здолбунівської міської територіальної громади на 2025-2027 роки</t>
  </si>
  <si>
    <t>Рішення міської ради від 20.12.24. № 2518</t>
  </si>
  <si>
    <t>Програма благоустрою Здолбунівської міської територіальної  громади на 2025-2027 роки</t>
  </si>
  <si>
    <t>Програма природоохоронних заходів, які фінансуються з Здолбунівського міського природоохоронного фонду в 2025-2027 роки</t>
  </si>
  <si>
    <t>Субвенція з державного бюджету місцевим бюджетам на надання державної підтримки особам з особливими освітніми потребами</t>
  </si>
  <si>
    <t>Субвенція з державного бюджету місцевим бюджетам на реалізацію публічного інвестиційного проекту на забезпечення якісної, сучасної та доступної загальної середньої освіти "Нова українська школа"</t>
  </si>
  <si>
    <t>Здійснення доплат педагогічним працівникам закладів загальної середньої освіти за рахунок субвенції з державного бюджету місцевим бюджетам</t>
  </si>
  <si>
    <t>0611600</t>
  </si>
  <si>
    <t>0611290</t>
  </si>
  <si>
    <t>Виконання заходів за рахунок залишку коштів за освітньою субвенцією на кінець бюджетного періоду, що мають цільове призначення, виділених відповідно до рішень Кабінету Міністрів України у попередніх бюджетних періодах (за спеціальним фондом державного бюджету)</t>
  </si>
  <si>
    <t>0611260</t>
  </si>
  <si>
    <t>0611261</t>
  </si>
  <si>
    <t>Виконання заходів щодо облаштування безпечних умов у закладах, що надають загальну середню освіту (облаштування укриттів), зокрема військових (військово-морських, військово-спортивних) ліцеях, ліцеях із посиленою військово-фізичною підготовкою</t>
  </si>
  <si>
    <t>Співфінансування заходів, що реалізуються за рахунок субвенції з державного бюджету місцевим бюджетам на реалізацію публічного інвестиційного проекту на облаштування безпечних умов у закладах, що надають загальну середню освіту (облаштування укриттів), зокрема військових (військово-морських, військово-спортивних) ліцеях, ліцеях із посиленою військово-фізичною підготовкою</t>
  </si>
  <si>
    <t>Виконання заходів щодо реалізації публічного інвестиційного проекту на облаштування безпечних умов у закладах, що надають загальну середню освіту (облаштування укриттів), зокрема військових (військово-морських, військово-спортивних) ліцеях, ліцеях із посиленою військово-фізичною підготовкою, за рахунок субвенції з державного бюджету місцевим бюджетам</t>
  </si>
  <si>
    <t>Забезпечення діяльності музеїв і виставок</t>
  </si>
  <si>
    <t>0611183</t>
  </si>
  <si>
    <t>Співфінансування заходів, що реалізуються за рахунок субвенції з державного бюджету місцевим бюджетам на реалізацію публічного інвестиційного проекту на забезпечення якісної, сучасної та доступної загальної середньої освіти «Нова українська школа»</t>
  </si>
  <si>
    <t>Багатопрофільна стаціонарна медична допомога населенню</t>
  </si>
  <si>
    <t>0726</t>
  </si>
  <si>
    <t>Забезпечення діяльності палаців і будинків культури, клубів, центрів дозвілля та інших клубних закладів</t>
  </si>
  <si>
    <t>Стоматологічна допомога населенню</t>
  </si>
  <si>
    <t>9900000000</t>
  </si>
  <si>
    <t>Субвенція військовій частині А4885 для закупівлі матеріально-технічних засобів (безпілотних літальних апаратів, комплексів, засобів радіоелектронної боротьби)</t>
  </si>
  <si>
    <t>Субвенція військовій частині А4447 на придбання безпілотних авіаційних комплексів, безпілотних літальних апаратів</t>
  </si>
  <si>
    <t>Програми економічного та соціального розвитку Здолбунівської міської територіальної громади на 2025-2027 роки</t>
  </si>
  <si>
    <t>Рішення міської ради від 20.12.24. № 2499</t>
  </si>
  <si>
    <t xml:space="preserve">Програма "Здолбунівський спротив на 2025-2027 роки" </t>
  </si>
  <si>
    <t xml:space="preserve">Освітня субвенція з державного бюджету місцевим бюджетам </t>
  </si>
  <si>
    <t>Секретар міської ради</t>
  </si>
  <si>
    <t>Олег БАБІЙ</t>
  </si>
  <si>
    <t>6071</t>
  </si>
  <si>
    <t>Відшкодування різниці між розміром ціни (тарифу) на теплову енергію, у тому числі її виробництво, транспортування та постачання, комунальні послуги, що затверджувалися або погоджувалися рішенням місцевого органу виконавчої влади та органу місцевого самоврядування, та розміром економічно обґрунтованих витрат на їх виробництво (надання)</t>
  </si>
  <si>
    <t>0116071</t>
  </si>
  <si>
    <t>Програми відшкодування різниці між тарифами на послуги з централізованого водопостачання та централізованого водовідведення для населення</t>
  </si>
  <si>
    <t xml:space="preserve"> ЗМІНИ ДО РОЗПОДІЛУ ВИДАТКІВ</t>
  </si>
  <si>
    <t>ЗМІНИ ДО ФІНАНСУВАННЯ</t>
  </si>
  <si>
    <t>ЗМІНИ ДО МІЖБЮДЖЕТНИХ ТРАНСФЕРТІВ</t>
  </si>
  <si>
    <t>ЗМІНИ</t>
  </si>
  <si>
    <t>до розподілу витрат бюджету Здолбунівської територіальної громади</t>
  </si>
  <si>
    <t>0615049</t>
  </si>
  <si>
    <t>5049</t>
  </si>
  <si>
    <t>Виконання окремих заходів з реалізації соціального проекту "Активні парки - локації здорової України"</t>
  </si>
  <si>
    <t>0611270</t>
  </si>
  <si>
    <t>0611273</t>
  </si>
  <si>
    <t>0611274</t>
  </si>
  <si>
    <t>Виконання заходів за рахунок коштів освітньої субвенції з державного бюджету місцевим бюджетам (за спеціальним фондом державного бюджету)</t>
  </si>
  <si>
    <t>Співфінансування заходів, що реалізуються за рахунок освітньої субвенції з державного бюджету місцевим бюджетам (за спеціальним фондом державногобюджету),на придбання обладнання, створення та модернізації (проведення реконструкції та капітального ремонту) їдалень (харчоблоків) закладів загальної середньої освіти</t>
  </si>
  <si>
    <t>Реалізація заходів за рахунок освітньої субвенції з державного бюджету місцевим бюджетам (за спеціальним фондом державного бюджету) на придбання обладнання, створення та модернізації (проведення реконструкції та капітального ремонту) їдалень (харчоблоків) закладів загальної середньої освіти</t>
  </si>
  <si>
    <t>0611262</t>
  </si>
  <si>
    <t>Штрафні санкції за порушення законодавства про патентування, за порушення норм регулювання обігу готівки та про застосування реєстраторів розрахункових операцій у сфері торгівлі, громадського харчування та послуг</t>
  </si>
  <si>
    <t>ЗМІНИ ДО ДОХОДІВ</t>
  </si>
  <si>
    <t>Програма розвитку Здолбунівської міської територіальної громади та підтримки комунальних підприємств на 2025-2027  роки</t>
  </si>
  <si>
    <t>Інша субвенція для Комунального некомерційного підприємтсва "Здолбунівська стоматологічна поліклініка" Здолбунівської міськоїї ради (безкоштовне  зубопротезування пільгових  категорій населення жителів Мізоцької ТГ, оплату медоглядів призовників та допризовників лікарями-стоматологами)</t>
  </si>
  <si>
    <t>Субвенція військовій частині А5001 на закупівлю засобів радіоелектронної боротьби</t>
  </si>
  <si>
    <t>Прорама підтримки внутрішньо переміщених осіб на 2025-2027 роки</t>
  </si>
  <si>
    <t>0117367</t>
  </si>
  <si>
    <t>Реалізація проектів у рамках Програми відновлення України III</t>
  </si>
  <si>
    <t>Реалізація проектів у рамках Програми відновлення України III</t>
  </si>
  <si>
    <t>Субвенція з місцевого бюджету на здійснення переданих видатків у сфері освіти за рахунок коштів освітньої субвенції</t>
  </si>
  <si>
    <t xml:space="preserve">Субвенція 3-му державному пожежно-рятувальному загону Головного управління  ДСНС України у Рівненській області для забезпечення підрозділів пожежно-рятувальної спеціалізованої служби цивільного захисту </t>
  </si>
  <si>
    <r>
      <t>Будівництво</t>
    </r>
    <r>
      <rPr>
        <b/>
        <vertAlign val="superscript"/>
        <sz val="12"/>
        <color theme="1"/>
        <rFont val="Times New Roman"/>
        <family val="1"/>
        <charset val="204"/>
      </rPr>
      <t>-1</t>
    </r>
    <r>
      <rPr>
        <sz val="12"/>
        <color theme="1"/>
        <rFont val="Times New Roman"/>
        <family val="1"/>
        <charset val="204"/>
      </rPr>
      <t> освітніх установ та закладів</t>
    </r>
  </si>
  <si>
    <t xml:space="preserve">Субвенція з державного бюджету місцевим бюджетам на забезпечення харчуванням учнів закладів загальної середньої освіти </t>
  </si>
  <si>
    <t xml:space="preserve">Субвенція на виконання Районної цільової програми запобігання винекненню, ліквідації наслідків надзвичайних ситуацій та протидії пожежам у природних екосистемах Рівненського району на 2025-2027 роки для капітального ремонту будівлі пожежного депо  3-му ДПРЗ ГУ ДСНС України у Рівненській області </t>
  </si>
  <si>
    <t>Субвенція військовій частині 3009 для поліпшення  матеріально-технічної бази</t>
  </si>
  <si>
    <t>0614030</t>
  </si>
  <si>
    <t>Забезпечення діяльності бібліотек</t>
  </si>
  <si>
    <t>Забезпечення молодіжними центрами соціального становлення та розвитку молоді та інші заходи у сфері молодіжної політики</t>
  </si>
  <si>
    <t>0611702</t>
  </si>
  <si>
    <t>Забезпечення харчуванням учнів закладів загальної середньої освіти за рахунок субвенції з державного бюджету місцевим бюджетам</t>
  </si>
  <si>
    <t>Програма створення єдиного інформаційного простору освіти Здолбунівської міської територіальної громади на 2025-2027 роки</t>
  </si>
  <si>
    <t>2025-2026</t>
  </si>
  <si>
    <t>2023-2026</t>
  </si>
  <si>
    <t>Програми "Здорові діти-здорова та успішна нація" Здолбунівської міської територіальної громади на 2025-2027  роки</t>
  </si>
  <si>
    <t>Відділ з питань містобудування, архітектури і цивільного захисту населення Здолбунівської міської ради</t>
  </si>
  <si>
    <t>Субвенція з державного бюджету місцевим бюджетам на реалізацію проектів в рамках Програми відновлення України III</t>
  </si>
  <si>
    <t>Субвенція Рівненському обласному бюджету на "Капітальний ремонт протирадіаційного укриття №65295 у будівлі хірургічного корпусу Комунального некомерційного підприємства "Здолбунівська центральна міська лікарня" Здолбунівської міської ради Рівненської області по вул. С Бандери,1 в м. Здолбунів Рівненської області"</t>
  </si>
  <si>
    <t>Програми міжрегіональної підтримки постраждалих територій внаслідок збройної агресії з боку російської федерації, а також надзвичайних ситуацій на 2025 - 2027  роки</t>
  </si>
  <si>
    <t>Рішення міської ради від 20.12.24. № 2502</t>
  </si>
  <si>
    <t>2023-2028</t>
  </si>
  <si>
    <t>0113225</t>
  </si>
  <si>
    <t>1060</t>
  </si>
  <si>
    <t>Реалізація публічного інвестиційного проекту із виплати грошової компенсації за належні для отримання жилі приміщення для сімей осіб, визначених пунктами 2–5 частини першої статті 10-1 Закону України «Про статус ветеранів війни, гарантії їх соціального захисту», для осіб з інвалідністю I–II груп, яка настала внаслідок поранення, контузії, каліцтва або захворювання, одержаних під час безпосередньої участі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забезпеченні їх здійснення,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визначених пунктами 11–14 частини другої статті 7 Закону України «Про статус ветеранів війни, гарантії їх соціального захисту», та які потребують поліпшення житлових умов</t>
  </si>
  <si>
    <t>Субвенція військовій частині А 4010 на закупівлю автомобіля</t>
  </si>
  <si>
    <t>"Про зміни до бюджету Здолбунівської міської територіальної громади на 2026 рік"</t>
  </si>
  <si>
    <t xml:space="preserve"> бюджету Здолбунівської міської територіальної громади на 2026 рік</t>
  </si>
  <si>
    <t>Субвенція з державного бюджету місцевим бюджетам на здійснення доплат педагогічним працівникам закладів загальної середньої освіти</t>
  </si>
  <si>
    <t>бюджету Здолбунівської міської територіальної громади на 2026 рік</t>
  </si>
  <si>
    <t>на реалізацію місцевих / регіональних програм у 2026 році</t>
  </si>
  <si>
    <t>ІІ. Трансферти із спеціального фонду бюджету</t>
  </si>
  <si>
    <t xml:space="preserve"> публічних інвестицій у розрізі публічних  інвестиційних проектів та програм публічних інвестицій</t>
  </si>
  <si>
    <t>у 2026 році</t>
  </si>
  <si>
    <t>№ з/п</t>
  </si>
  <si>
    <t>Найменування галузі(сектору) для публічного інвестування/публічного інвестиційного проєкту/програми публічних інвестицій</t>
  </si>
  <si>
    <t>Унікальний ідентифікатор проєкту/ програми</t>
  </si>
  <si>
    <t>Код Програмної класифікації видатків та кредитування місцевого бюджету</t>
  </si>
  <si>
    <t>Найменування бюджетної програми згідно з Типовою програмною класифікацією видатків та кредитування місцевого бюджету</t>
  </si>
  <si>
    <t>Найменування відповідального головного розпорядника коштів місцевого бюджетуу за галузь(сектор)/головного розпорядника коштів місцевого бюджету/відповідального виконавця</t>
  </si>
  <si>
    <t>Період реалізації публічного інвестиційного проєкту/програми публічних інвестицій(рік початку і завершення)</t>
  </si>
  <si>
    <t>Загальна вартість публічного інвестиційного проєкту /програми публічних інвестицій</t>
  </si>
  <si>
    <t>Обсяг бюджетних коштів, спрямованих на реалізацію публічного інвестиційного проєкту/програми публічних інвестицій у 2026 році</t>
  </si>
  <si>
    <t>у тому числі за рахунок:</t>
  </si>
  <si>
    <t>коштів місцевого бюджету</t>
  </si>
  <si>
    <t>міжбюджетних трансфертів з державного бюджету</t>
  </si>
  <si>
    <t>міжбюджетних трансфертів з інших місцевих бюджетів</t>
  </si>
  <si>
    <t>місцевих запозичень</t>
  </si>
  <si>
    <t>інших джерел</t>
  </si>
  <si>
    <t>Муніципальна інфраструктура та послуги ЖКГ</t>
  </si>
  <si>
    <t>Здолбунівська міська рада/ КП Здолбунівське</t>
  </si>
  <si>
    <t>1.1</t>
  </si>
  <si>
    <t>011025-4230АА7D</t>
  </si>
  <si>
    <t>Капітальний ремонт вулиць: І. Мазепи від лікарні до вул. Базарної ; вулиці Паркової від перехрестя вулиць Паркової, Шевченка та Шкільної; вулиці Грушевського від вул. Шевченка до вул. Приходька для створення безбар'єрних маршрутів в м. Здолбунів Рівненського району Рівненської області.</t>
  </si>
  <si>
    <t>2</t>
  </si>
  <si>
    <t>Підготовка та реалізація публічних інвестиційних проектів / програм публічних інвестицій за рахунок коштів місцевого бюджету в галузі житлово- комунального господарства</t>
  </si>
  <si>
    <t>Здолбунівська міська рада/ КП Здолбунівкомуненергія</t>
  </si>
  <si>
    <t>2.1</t>
  </si>
  <si>
    <t>230925-FC918BD2</t>
  </si>
  <si>
    <t>Реконструкція теплової мережі від котельні по вул.Шкільна, 40Б</t>
  </si>
  <si>
    <t>230925-1C88126E</t>
  </si>
  <si>
    <t>2023-2027</t>
  </si>
  <si>
    <t>Капітальний ремонт з заміною котла котельні за адресою: вул. Заводська, 2Б</t>
  </si>
  <si>
    <t>Здолбунівська міська рада/ відділ з питань комунального господарства, благоустрою та екології</t>
  </si>
  <si>
    <t>х</t>
  </si>
  <si>
    <t>240925-07BBEFE6</t>
  </si>
  <si>
    <t>Реконструкція котельні з встановленням когенераційної установки потужністю 600 кВт за адресою: вул.Шкільна,40.</t>
  </si>
  <si>
    <t>240925-EC16D4CE</t>
  </si>
  <si>
    <t>Реконструкція котельні з встановленням когенераційної установки потужністю 600 кВт за адресою: вул.Шкільна,40Б.</t>
  </si>
  <si>
    <t>Всього по галузі:</t>
  </si>
  <si>
    <t>4</t>
  </si>
  <si>
    <t>Соціальна сфера</t>
  </si>
  <si>
    <t>0113250</t>
  </si>
  <si>
    <t>Підготовка та реалізація публічних інвестиційних проектів / програм публічних інвестицій за рахунок коштів місцевого бюджету в галузі соціального захисту та соціального забезпечення</t>
  </si>
  <si>
    <t>Здолбунівська міська рада/ Територіальний центр сціального обслуговування(надання соціальних послуг)</t>
  </si>
  <si>
    <t>4.1</t>
  </si>
  <si>
    <t>180925-CCEA71EB</t>
  </si>
  <si>
    <t>2024-2026</t>
  </si>
  <si>
    <t>Капітальний ремонт приміщення відділення фізичної реабілітації Здолбунівського територіального центру соціального обслуговування (надання соціальних послуг) Здолбунівської міської ради за адресою: вул. Мазепи гетьмана, 25 м. Здолбунів, Рівненської області</t>
  </si>
  <si>
    <t>Освіта та наука</t>
  </si>
  <si>
    <t>131025-F5DD0B2E</t>
  </si>
  <si>
    <t>Нова українська школа</t>
  </si>
  <si>
    <t>201125-4B959237</t>
  </si>
  <si>
    <t>Придбання засобів навчання та обладнання, комп'ютерного та мультимедійного обладнання для навчальних кабінетів Здолбунівського ліцею №2 Здолбунівської міської ради Рівненської області в межах впровадження реформи "Нова українська школа"</t>
  </si>
  <si>
    <t>270925-5E765823</t>
  </si>
  <si>
    <t>"Забезпеченість ЗЗСО сучасним обладнанням навчальних кабінетів Здолбунівського ліцею №3 Здолбунівської ради Рівненської області за адресою: вул. Кармелюка У.,5 , м. Здолбунів, Рівненської області"</t>
  </si>
  <si>
    <t>280925-FD459DA5</t>
  </si>
  <si>
    <t>Забезпечення засобами навчання та обладнанням в межах впровадження реформи “Нова українська школа"</t>
  </si>
  <si>
    <t>280925-B6C78246</t>
  </si>
  <si>
    <t>Кабінет інформатики Здолбунівського ліцею №5 Здолбунівської міської ради Рівненської області</t>
  </si>
  <si>
    <t>300925-D5444A59</t>
  </si>
  <si>
    <t>Забезпечення закладів загальної середньої освіти засобами навчання та обладнанням в межах впровадження реформи “Нова українська школа"</t>
  </si>
  <si>
    <t>220925-340FA53C</t>
  </si>
  <si>
    <t>Технологічне забезпечення навчального процесу НУШ</t>
  </si>
  <si>
    <t>141025-25B888E8</t>
  </si>
  <si>
    <t>НУШ. Придбання мультимедійного обладнання.</t>
  </si>
  <si>
    <t>220925-9F5B84BF</t>
  </si>
  <si>
    <t>Мультимедійне та комп'ютерне обладнання для закладів загальної середньої освіти в межах реформи НУШ</t>
  </si>
  <si>
    <t>260925-6C8F9F46</t>
  </si>
  <si>
    <t>Сучасний освітній простір НУШ для 9 класу Новосілківської гімназії</t>
  </si>
  <si>
    <t>270925-F80B984B</t>
  </si>
  <si>
    <t>Закупівля обладнання для Нової української школи (8-9 класи) П'ятигірської гімніазії Здолбунівської міської ради Рівненської області</t>
  </si>
  <si>
    <t>0611251</t>
  </si>
  <si>
    <t>Співфінансування заходів, що реалізуються за рахунок субвенції з державного бюджету місцевим бюджетам на реалізацію публічного інвестиційного проекту на безперешкодний доступ до якісної освіти – шкільні автобуси</t>
  </si>
  <si>
    <t>250925-4E813B8F</t>
  </si>
  <si>
    <t>Шкільний автобус - шлях до освіти</t>
  </si>
  <si>
    <t>250925-CCCB3AD6</t>
  </si>
  <si>
    <t>Підготовка та реалізація публічних інвестиційних проектів / програм публічних інвестицій за рахунок коштів місцевого бюджету в галузі освіти</t>
  </si>
  <si>
    <t>201125-35E8512C</t>
  </si>
  <si>
    <t>Капітальний ремонт будівлі Здолбунівського ліцею №6 Здолбунівської міської ради Рівненської області за адресою: вул. Шкільна, 40, м. Здолбунів, Рівненської області (заходи з енергозбереження - утеплення фасаду, утеплення та ремонт даху)</t>
  </si>
  <si>
    <t>211025-916303F0</t>
  </si>
  <si>
    <t>Капітальний ремонт будівлі Здолбунівського ліцею №4 Здолбунівської міської ради Рівненської області (заходи з енергозбереження: утеплення фасаду, утеплення та ремонт даху, заміна вікон і дверей) за адресою: вул.Шкільна, 11, м.Здолбунів, Рівненської області</t>
  </si>
  <si>
    <t>Охорона здоров"я</t>
  </si>
  <si>
    <t>Підготовка та реалізація публічних інвестиційних проектів / програм публічних інвестицій за рахунок коштів місцевого бюджету в галузі охорони здоров’я</t>
  </si>
  <si>
    <t>141025-476C293B</t>
  </si>
  <si>
    <t>Придбання комп'ютерного томографа</t>
  </si>
  <si>
    <t>Всього публічних інвестицій</t>
  </si>
  <si>
    <t xml:space="preserve">Секретар міської ради                                                    </t>
  </si>
  <si>
    <t>ЗМІНИ до обсягів</t>
  </si>
  <si>
    <t xml:space="preserve">Субвенція обласному бюджету на проведення комплексної реабілітації (абілітації) осіб з інвалідністю, членів сімей загиблих(померлих) Захисників та Захисниць України, ветеранів війни, Захисників і Захисниць, осіб, які отримали поранення, були в полоні, внутрішньо переміщених осіб в КЗ "Рівненський обласний центр комплексної реабілітації" Рівненської обласної  ради </t>
  </si>
  <si>
    <t>Субвенція Рівненському районному відділу  (з дислокацією у м.Здолбунів) Управління Служби безпеки України в Рівненській області для зміцнення матеріально-технічного забезпечення</t>
  </si>
  <si>
    <t>Субвенція військовій частині А4447 на придбання матеріальних цінностей</t>
  </si>
  <si>
    <t>Субвенція військовій частині А4977 на придбання безпілотних авіаційних комплексів та антен-підсилювачів сигналу для безпілотних апаратів</t>
  </si>
  <si>
    <t>Субвенція військовій частині А5237 для закупівлі майна електротехнічної служби</t>
  </si>
  <si>
    <t>Субвенція військовій частині А2802 для покращення матеріально-технічного забезпечення</t>
  </si>
  <si>
    <t>Субвенція військовій частині А4548 для закупівлі безпілотних літальних апаратів, безпілотних авіаційних комплексів</t>
  </si>
  <si>
    <t>Рішення міської ради від 20.12.24. № 2506</t>
  </si>
  <si>
    <t>0611184</t>
  </si>
  <si>
    <t>Виконання заходів, спрямованих на реалізацію публічного інвестиційного проекту на забезпечення якісної, сучасної та доступної загальної середньої освіти «Нова українська школа» за рахунок субвенції з державного бюджету місцевим бюджетам</t>
  </si>
  <si>
    <t>Субвенція для ГУНП в Рівненській області на придбання паливно-мастильних матеріалів для поліцейських офіцерів громади</t>
  </si>
  <si>
    <t>1</t>
  </si>
  <si>
    <t>1.2</t>
  </si>
  <si>
    <t>3</t>
  </si>
  <si>
    <t>3.1</t>
  </si>
  <si>
    <t>Програми 
забезпечення виплати одноразової грошової допомоги після здобуття базової загальної середньої/повної загальної середньої освіти та придбання одягу і взуття дітям сиротам і дітям, позбавленим батьківського піклування Здолбунівської міської територіальної громади на 2026-2027 роки</t>
  </si>
  <si>
    <t>Рішення міської ради від 18.02.26. № 3146</t>
  </si>
  <si>
    <t>Рішення міської ради від 18.02.26 № 3146</t>
  </si>
  <si>
    <t>Програми подолання туберкульозу в Здолбунівській міській територіальній громаді на 2026-2027 роки</t>
  </si>
  <si>
    <t>Рішення міської ради від 17.12.25 № 3053</t>
  </si>
  <si>
    <t>Інша субвенція на відшкодування вартості наданих послуг для осіб з особливими освітніми потребами з проведення комплексної психолого-педагогічної оцінки розвитку особистості та забезпечення їх системного кваліфікаційного супроводу КУ "Здолбунівського інклюзивно-ресурсного центру Здолбунівської міської ради"</t>
  </si>
  <si>
    <t>Субвенція з місцевого бюджету на здійснення переданих видатків у сфері освіти за рахунок коштів освітньої субвенції для оплати праці педагогічних працівників, які викладатимуть предмет "Захист України" в осередку</t>
  </si>
  <si>
    <t>Інша субвенція на оплату праці соціального робітника та соціальних працівників  Здолбунівського територіального центру соціального обслуговуванння (надання соціальних послуг) Здолбунівської міської ради, які обслуговують жителів Мізоцької селищної територіальної  громади</t>
  </si>
  <si>
    <t>0611200</t>
  </si>
  <si>
    <t>Проведення (надання) додаткових психолого-педагогічних і корекційно-розвиткових занять (послуг) за рахунок субвенції з державного бюджету місцевим бюджетам на надання державної підтримки особам з особливими освітніми потребами</t>
  </si>
  <si>
    <t>0611180</t>
  </si>
  <si>
    <t>Виконання заходів, спрямованих на забезпечення якісної, сучасної та доступної загальної середньої освіти "Нова українська школа"</t>
  </si>
  <si>
    <t>1600000</t>
  </si>
  <si>
    <t>Розроблення містобудівної документації Здолбунівської міської територіальної громади на 2026-2027 роки</t>
  </si>
  <si>
    <t>0117700</t>
  </si>
  <si>
    <t>Реалізація програм допомоги і грантів Європейського Союзу, урядів іноземних держав, міжнародних організацій, донорських установ</t>
  </si>
  <si>
    <t xml:space="preserve">Рішення міської ради від 25.03.26 № </t>
  </si>
  <si>
    <t>Програма реалізації проєкту "OLYMPICS4ALL:Active Ageing for Inclusive Communities" в Здолбунівській міській територіальній ггромаді</t>
  </si>
  <si>
    <t>Співфінансування заходів, що реалізуються за рахунок субвенції з державного бюджету місцевим бюджетам на реалізацію публічного інвестиційного проекту на забезпечення якісної, сучасної та доступної загальної середньої освіти «Нова українська школа»</t>
  </si>
  <si>
    <t>Створення освітнього простору у межах реформи “Нова українська школа" у Здолбунівській міській територіальній громаді Рівненської області</t>
  </si>
  <si>
    <t>120326-B5E9376B</t>
  </si>
  <si>
    <t>280925-01D8AD67</t>
  </si>
  <si>
    <t>Придбання автобуса для Здолбунівського ліцею №2 Здолбунівської міської ради Рівненської області</t>
  </si>
  <si>
    <t xml:space="preserve">Співфінансування заходів, що реалізуються за рахунок освітньої субвенції з державного бюджету місцевим бюджетам (за спеціальним фондом державного бюджету), на придбання обладнання, створення та модернізації (проведення реконструкції та капітального ремонту) їдалень (харчоблоків) закладів загальної середньої освіти
</t>
  </si>
  <si>
    <t>1.3</t>
  </si>
  <si>
    <t>1.4</t>
  </si>
  <si>
    <t>1.5</t>
  </si>
  <si>
    <t>1.6</t>
  </si>
  <si>
    <t>1.7</t>
  </si>
  <si>
    <t>1.8</t>
  </si>
  <si>
    <t>1.9</t>
  </si>
  <si>
    <t>1.10</t>
  </si>
  <si>
    <t>1.11</t>
  </si>
  <si>
    <t>1.12</t>
  </si>
  <si>
    <t>2.2</t>
  </si>
  <si>
    <t>3.2</t>
  </si>
  <si>
    <t>5.1</t>
  </si>
  <si>
    <t xml:space="preserve"> </t>
  </si>
  <si>
    <t>Інша субвенція на оплату праці з нарахуваннями соціальних працівників, та на утримання підопічних у відділенні постійного стаціонарного догляду Здолбунівського територіального центру соціального обслуговуванння (надання соціальних послуг) Здолбунівської міської ради</t>
  </si>
  <si>
    <t>Додаток № 3</t>
  </si>
  <si>
    <t>Субвенція з державного бюджету місцевим бюджетам на фінансування заходів соціально-економічної компенсації ризику населення, яке проживає на території зони спостереження  </t>
  </si>
  <si>
    <t>Субвенція з місцевого бюджету на забезпечення діяльності фахівців із супроводу ветеранів війни та демобілізованих осіб та окремі заходи з підтримки осіб, які захищали незалежність, суверенітет та територіальну цілісність України, за рахунок відповідної субвенції з державного бюджету</t>
  </si>
  <si>
    <t>Інша субвенція рівненській районні державній адміністрації  на  виконання програми "Програми підвищення ефективності виконання повноважень органами виконавчої влади щодо реалізації державної політики впровадження реформ у Рівненському районі на 2021 - 2027 роки"</t>
  </si>
  <si>
    <t>Житомирський обласний бюджет</t>
  </si>
  <si>
    <t>3250</t>
  </si>
  <si>
    <t>КП Здолбунівводоканал</t>
  </si>
  <si>
    <t>290426-А6192730</t>
  </si>
  <si>
    <t>Інші заходи та заклади у сфері соціального захисту і соціального забезпечення</t>
  </si>
  <si>
    <t>Інші заходи та заклади  у сфері соціального захисту і соціального забезпечення</t>
  </si>
  <si>
    <t>0613193</t>
  </si>
  <si>
    <t>Забезпечення діяльності фахівців із супроводу ветеранів війни та демобілізованих осіб та окремі заходи з підтримки осіб, які захищали незалежність, суверенітет та територіальну цілісність України</t>
  </si>
  <si>
    <t>0130</t>
  </si>
  <si>
    <t xml:space="preserve">Субвенція обласному бюджету для КУ "Новоборівський дитячий будинок інтернат" Житомирської  обласної ради на надання соціальної послуги цілодобового перебування отримувача соціальних послуг </t>
  </si>
  <si>
    <t>Інша субвенція на фінансову підтримку  комунального некомерційного підприємства "Здолбунівський центр первинної медичної допомоги" Здолбунівської міської ради Рівненської області (оплата за електроенергію)</t>
  </si>
  <si>
    <t>0615010</t>
  </si>
  <si>
    <t>Проведення спортивної роботи в регіоні</t>
  </si>
  <si>
    <t>Інша субвенція архівному управлінню на  виконання "Програми підвищення ефективності виконання повноважень органами виконавчої влади щодо реалізації державної політики впровадження реформ у Рівненському районі на 2021 - 2027 роки"</t>
  </si>
  <si>
    <t>Субвенція військовій частині 9937 на закупівлю дороговартісних генераторів та зарядних станцій</t>
  </si>
  <si>
    <t>Рішення міської ради від 18.02.26. № 3148</t>
  </si>
  <si>
    <t xml:space="preserve">Програма щодо приведення у готовність до укриття населення захисних споруд цивільного захисту Здолбунівської міської територіальної громади на 2026-2027 роки   </t>
  </si>
  <si>
    <t>Капітальний ремонт харчоблоку в Здолбунівському ліцеї №6 Здолбунівської міської ради за адресою: Рівненська область, м.Здолбунів вул.Шкільна, 40 (коригування)</t>
  </si>
  <si>
    <t>Нове будівництво насосної підкачувальної станції на лінії водопостачання по вул.Залізнична у м.Здолбунів Рівненського району Рівненської області</t>
  </si>
  <si>
    <t>180326-D62834BE</t>
  </si>
  <si>
    <t>Інша субвенція з місцевого бюджету обласному бюджету Рівненської області на виконання робіт по об"єкту: "Експлуатаційне утримання автомобільних доріг загального користування місцевого значення та штучних споруд на них у Рівненському районі Рівненської області (протяжністю 693,0км)"</t>
  </si>
  <si>
    <t>Субвенція на зміцнення матеріально-технічної бази Здолбунівського управління Державної казначейської служби України Рівненської області ( в т.ч. придбання персональних комп"ютерів)</t>
  </si>
  <si>
    <t>290426-68DOA4F9</t>
  </si>
  <si>
    <t>Субвенція військовій частині А 4698 на закупівлю комплектуючих для безпілотних літальних апаратів</t>
  </si>
  <si>
    <t>Інша субвенція на забезпечення соціальними послугами жителів Здовбицької сільської територіальної громади в  Здолбунівському територіальному центрі соціального обслуговування (надання соціальних послуг) Здолбунівської міської ради</t>
  </si>
  <si>
    <t>Інша субвенція на оплату праці соціальних робітників та соціального працівника  Здолбунівського територіального центру соціального обслуговування (надання соціальних послуг) Здолбунівської міської ради, які обслуговують жителів Здовбицької громади</t>
  </si>
  <si>
    <t>Програма забезпечення безпеки та стійкості критичної інфраструктури на території Здолбунівської міської територіальної громади на 2025-2027 роки</t>
  </si>
  <si>
    <t>Субвенція з місцевого бюджету на забезпечення харчуванням учнів закладів загальної середньої освіти за рахунок відповідної субвенції з державного бюджету</t>
  </si>
  <si>
    <t>Субвенція військовій частині А 3719 на закупівлю безпілотних літальних апаратів, наземних роботизованих комплексів, засобів РЕБ  та комплектуючих до них</t>
  </si>
  <si>
    <t>Субвенція військовій частині А 7028 на закупівлю військової техніки та майна</t>
  </si>
  <si>
    <t>0119150</t>
  </si>
  <si>
    <t>Рішення міської ради від 26.01.26. № 3135</t>
  </si>
  <si>
    <t>Програма роботи з обдаровоною молоддю Здолбунівської міської територіальної громади на 2025-2027 роки</t>
  </si>
  <si>
    <t>Інші дотації з місцевого  бюджету</t>
  </si>
  <si>
    <t>Інша дотація з місцевого бюджету</t>
  </si>
  <si>
    <t>Рішення міської ради від 18.02.26. № 3152</t>
  </si>
  <si>
    <t>Субвенція Спеціальній школі в смт.Мізоч Рівненської обласної ради для оплати послуг перевізника по маршруту Здолбунів-Мізоч, Мізоч - Здолбунів для щоденного підвозу учнів з особливими освітніми потребами, які проживають на території Здолбунівської міської територіальної громади</t>
  </si>
  <si>
    <t>Субвенція  ГУНП в Рівненській області відділенню поліції №6 на ремонт транспортних засобів та матеріально-технічне забезпечення</t>
  </si>
  <si>
    <t>Субвенція обласному бюджету для КЗ "Здолбунівський геріатричний пансіонат" Рівненської обласної ради на зміцнення матеріально-технічної бази закладу</t>
  </si>
  <si>
    <t>220726-9DF9B42B</t>
  </si>
  <si>
    <t>Придбання біофімічного автоматичного  аналізатора</t>
  </si>
  <si>
    <t>Субвенція обласному бюджету для РОО "Динамо" ФСТ "Динамо" України на оплату комунальних послуг</t>
  </si>
  <si>
    <t xml:space="preserve"> до рішення Здолбунівської міської ради</t>
  </si>
  <si>
    <t>від 18 вересня 2026 року № 3506</t>
  </si>
  <si>
    <t>Програма ефективної роботи та утримання водопровідно-каналізаційного господарства, діяльності з виробництва, транспортування, постачання теплової енергії на 2025-2027 роки</t>
  </si>
  <si>
    <t>Додаток № 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</si>
</sst>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0.0"/>
    <numFmt numFmtId="165" formatCode="#,##0.00_ ;\-#,##0.00\ "/>
    <numFmt numFmtId="166" formatCode="#,##0.00\ _₴"/>
    <numFmt numFmtId="167" formatCode="#,##0\ _₴"/>
  </numFmts>
  <fonts count="51" x14ac:knownFonts="1">
    <font>
      <sz val="10"/>
      <name val="Arial Cyr"/>
      <charset val="204"/>
    </font>
    <font>
      <b/>
      <sz val="12"/>
      <name val="Times New Roman"/>
      <family val="1"/>
      <charset val="204"/>
    </font>
    <font>
      <sz val="10"/>
      <name val="Times New Roman"/>
      <family val="1"/>
      <charset val="204"/>
    </font>
    <font>
      <sz val="8"/>
      <name val="Times New Roman"/>
      <family val="1"/>
      <charset val="204"/>
    </font>
    <font>
      <i/>
      <sz val="10"/>
      <name val="Times New Roman"/>
      <family val="1"/>
      <charset val="204"/>
    </font>
    <font>
      <b/>
      <sz val="10"/>
      <name val="Times New Roman"/>
      <family val="1"/>
      <charset val="204"/>
    </font>
    <font>
      <b/>
      <i/>
      <sz val="10"/>
      <name val="Times New Roman"/>
      <family val="1"/>
      <charset val="204"/>
    </font>
    <font>
      <b/>
      <sz val="14"/>
      <name val="Times New Roman"/>
      <family val="1"/>
      <charset val="204"/>
    </font>
    <font>
      <sz val="14"/>
      <name val="Times New Roman"/>
      <family val="1"/>
      <charset val="204"/>
    </font>
    <font>
      <b/>
      <sz val="10"/>
      <color indexed="8"/>
      <name val="Times New Roman"/>
      <family val="1"/>
      <charset val="204"/>
    </font>
    <font>
      <sz val="12"/>
      <name val="Times New Roman"/>
      <family val="1"/>
      <charset val="204"/>
    </font>
    <font>
      <b/>
      <sz val="8"/>
      <name val="Times New Roman"/>
      <family val="1"/>
      <charset val="204"/>
    </font>
    <font>
      <b/>
      <sz val="11"/>
      <name val="Times New Roman"/>
      <family val="1"/>
      <charset val="204"/>
    </font>
    <font>
      <sz val="9"/>
      <name val="Times New Roman"/>
      <family val="1"/>
      <charset val="204"/>
    </font>
    <font>
      <i/>
      <sz val="8"/>
      <name val="Times New Roman"/>
      <family val="1"/>
      <charset val="204"/>
    </font>
    <font>
      <i/>
      <sz val="9"/>
      <name val="Times New Roman"/>
      <family val="1"/>
      <charset val="204"/>
    </font>
    <font>
      <i/>
      <sz val="14"/>
      <name val="Times New Roman"/>
      <family val="1"/>
      <charset val="204"/>
    </font>
    <font>
      <b/>
      <sz val="12"/>
      <color indexed="8"/>
      <name val="Times New Roman"/>
      <family val="1"/>
      <charset val="204"/>
    </font>
    <font>
      <sz val="8"/>
      <color indexed="8"/>
      <name val="Times New Roman"/>
      <family val="1"/>
      <charset val="204"/>
    </font>
    <font>
      <b/>
      <sz val="13"/>
      <name val="Times New Roman"/>
      <family val="1"/>
      <charset val="204"/>
    </font>
    <font>
      <u/>
      <sz val="8"/>
      <name val="Times New Roman"/>
      <family val="1"/>
      <charset val="204"/>
    </font>
    <font>
      <b/>
      <u/>
      <sz val="8"/>
      <name val="Times New Roman"/>
      <family val="1"/>
      <charset val="204"/>
    </font>
    <font>
      <u/>
      <sz val="10"/>
      <name val="Times New Roman"/>
      <family val="1"/>
      <charset val="204"/>
    </font>
    <font>
      <sz val="11"/>
      <name val="Times New Roman"/>
      <family val="1"/>
      <charset val="204"/>
    </font>
    <font>
      <i/>
      <sz val="11"/>
      <name val="Times New Roman"/>
      <family val="1"/>
      <charset val="204"/>
    </font>
    <font>
      <sz val="13"/>
      <name val="Times New Roman"/>
      <family val="1"/>
      <charset val="204"/>
    </font>
    <font>
      <sz val="10"/>
      <name val="Times New Roman Cyr"/>
      <charset val="204"/>
    </font>
    <font>
      <b/>
      <i/>
      <sz val="10"/>
      <name val="Times New Roman Cyr"/>
      <charset val="204"/>
    </font>
    <font>
      <b/>
      <sz val="10"/>
      <name val="Times New Roman Cyr"/>
      <family val="1"/>
      <charset val="204"/>
    </font>
    <font>
      <i/>
      <sz val="12"/>
      <name val="Times New Roman"/>
      <family val="1"/>
      <charset val="204"/>
    </font>
    <font>
      <u/>
      <sz val="11"/>
      <name val="Times New Roman"/>
      <family val="1"/>
      <charset val="204"/>
    </font>
    <font>
      <b/>
      <sz val="9"/>
      <name val="Times New Roman"/>
      <family val="1"/>
      <charset val="204"/>
    </font>
    <font>
      <sz val="10"/>
      <color theme="1"/>
      <name val="Calibri"/>
      <family val="2"/>
      <charset val="204"/>
      <scheme val="minor"/>
    </font>
    <font>
      <sz val="10"/>
      <color theme="1"/>
      <name val="Times New Roman"/>
      <family val="1"/>
      <charset val="204"/>
    </font>
    <font>
      <sz val="10"/>
      <color rgb="FF000000"/>
      <name val="Times New Roman"/>
      <family val="1"/>
      <charset val="204"/>
    </font>
    <font>
      <b/>
      <sz val="10"/>
      <color rgb="FF000000"/>
      <name val="Times New Roman"/>
      <family val="1"/>
      <charset val="204"/>
    </font>
    <font>
      <sz val="10"/>
      <color rgb="FF333333"/>
      <name val="Times New Roman"/>
      <family val="1"/>
      <charset val="204"/>
    </font>
    <font>
      <sz val="12"/>
      <color rgb="FF333333"/>
      <name val="Times New Roman"/>
      <family val="1"/>
      <charset val="204"/>
    </font>
    <font>
      <sz val="11"/>
      <color theme="1"/>
      <name val="Times New Roman"/>
      <family val="1"/>
      <charset val="204"/>
    </font>
    <font>
      <sz val="12"/>
      <color rgb="FFFF0000"/>
      <name val="Times New Roman"/>
      <family val="1"/>
      <charset val="204"/>
    </font>
    <font>
      <sz val="12"/>
      <color theme="1"/>
      <name val="Times New Roman"/>
      <family val="1"/>
      <charset val="204"/>
    </font>
    <font>
      <b/>
      <sz val="12"/>
      <color theme="1"/>
      <name val="Times New Roman"/>
      <family val="1"/>
      <charset val="204"/>
    </font>
    <font>
      <b/>
      <i/>
      <sz val="12"/>
      <name val="Times New Roman"/>
      <family val="1"/>
      <charset val="204"/>
    </font>
    <font>
      <i/>
      <sz val="12"/>
      <color theme="1"/>
      <name val="Times New Roman"/>
      <family val="1"/>
      <charset val="204"/>
    </font>
    <font>
      <b/>
      <vertAlign val="superscript"/>
      <sz val="12"/>
      <color theme="1"/>
      <name val="Times New Roman"/>
      <family val="1"/>
      <charset val="204"/>
    </font>
    <font>
      <b/>
      <sz val="11"/>
      <color theme="1"/>
      <name val="Times New Roman"/>
      <family val="1"/>
      <charset val="204"/>
    </font>
    <font>
      <b/>
      <i/>
      <sz val="11"/>
      <name val="Times New Roman"/>
      <family val="1"/>
      <charset val="204"/>
    </font>
    <font>
      <sz val="11"/>
      <color rgb="FF303C4B"/>
      <name val="Arial"/>
      <family val="2"/>
      <charset val="204"/>
    </font>
    <font>
      <i/>
      <sz val="11"/>
      <color rgb="FFFF0000"/>
      <name val="Times New Roman"/>
      <family val="1"/>
      <charset val="204"/>
    </font>
    <font>
      <i/>
      <sz val="11"/>
      <color rgb="FF303C4B"/>
      <name val="Times New Roman"/>
      <family val="1"/>
      <charset val="204"/>
    </font>
    <font>
      <b/>
      <sz val="12"/>
      <color rgb="FF333333"/>
      <name val="Times New Roman"/>
      <family val="1"/>
      <charset val="204"/>
    </font>
  </fonts>
  <fills count="10">
    <fill>
      <patternFill patternType="none"/>
    </fill>
    <fill>
      <patternFill patternType="gray125"/>
    </fill>
    <fill>
      <patternFill patternType="solid">
        <fgColor indexed="9"/>
        <bgColor indexed="64"/>
      </patternFill>
    </fill>
    <fill>
      <patternFill patternType="solid">
        <fgColor rgb="FFFFFFFF"/>
        <bgColor indexed="64"/>
      </patternFill>
    </fill>
    <fill>
      <patternFill patternType="solid">
        <fgColor rgb="FFA0F3FC"/>
        <bgColor indexed="64"/>
      </patternFill>
    </fill>
    <fill>
      <patternFill patternType="solid">
        <fgColor rgb="FFFFFF00"/>
        <bgColor indexed="64"/>
      </patternFill>
    </fill>
    <fill>
      <patternFill patternType="solid">
        <fgColor theme="7" tint="0.59999389629810485"/>
        <bgColor indexed="64"/>
      </patternFill>
    </fill>
    <fill>
      <patternFill patternType="solid">
        <fgColor theme="2" tint="-9.9978637043366805E-2"/>
        <bgColor indexed="64"/>
      </patternFill>
    </fill>
    <fill>
      <patternFill patternType="solid">
        <fgColor theme="8" tint="0.79998168889431442"/>
        <bgColor indexed="64"/>
      </patternFill>
    </fill>
    <fill>
      <patternFill patternType="solid">
        <fgColor theme="4" tint="0.79998168889431442"/>
        <bgColor indexed="64"/>
      </patternFill>
    </fill>
  </fills>
  <borders count="77">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style="medium">
        <color indexed="64"/>
      </right>
      <top/>
      <bottom/>
      <diagonal/>
    </border>
    <border>
      <left/>
      <right style="thin">
        <color indexed="64"/>
      </right>
      <top style="medium">
        <color indexed="64"/>
      </top>
      <bottom style="medium">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right style="thin">
        <color indexed="64"/>
      </right>
      <top style="thin">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right style="medium">
        <color indexed="64"/>
      </right>
      <top/>
      <bottom style="thin">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top style="medium">
        <color indexed="64"/>
      </top>
      <bottom style="medium">
        <color indexed="64"/>
      </bottom>
      <diagonal/>
    </border>
    <border>
      <left style="medium">
        <color indexed="64"/>
      </left>
      <right/>
      <top/>
      <bottom style="thin">
        <color indexed="64"/>
      </bottom>
      <diagonal/>
    </border>
    <border>
      <left style="medium">
        <color indexed="64"/>
      </left>
      <right style="thin">
        <color indexed="64"/>
      </right>
      <top/>
      <bottom/>
      <diagonal/>
    </border>
    <border>
      <left/>
      <right style="thin">
        <color indexed="64"/>
      </right>
      <top/>
      <bottom/>
      <diagonal/>
    </border>
    <border>
      <left/>
      <right style="medium">
        <color indexed="64"/>
      </right>
      <top style="medium">
        <color indexed="64"/>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medium">
        <color indexed="64"/>
      </right>
      <top style="thin">
        <color indexed="64"/>
      </top>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right/>
      <top style="medium">
        <color indexed="64"/>
      </top>
      <bottom style="medium">
        <color indexed="64"/>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right style="medium">
        <color indexed="64"/>
      </right>
      <top style="medium">
        <color indexed="64"/>
      </top>
      <bottom style="thin">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diagonal/>
    </border>
    <border>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style="medium">
        <color indexed="64"/>
      </right>
      <top/>
      <bottom/>
      <diagonal/>
    </border>
    <border>
      <left/>
      <right style="thin">
        <color indexed="64"/>
      </right>
      <top style="medium">
        <color indexed="64"/>
      </top>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style="medium">
        <color indexed="64"/>
      </left>
      <right/>
      <top style="thin">
        <color indexed="64"/>
      </top>
      <bottom style="medium">
        <color indexed="64"/>
      </bottom>
      <diagonal/>
    </border>
    <border>
      <left style="medium">
        <color indexed="64"/>
      </left>
      <right/>
      <top/>
      <bottom/>
      <diagonal/>
    </border>
    <border>
      <left style="medium">
        <color indexed="64"/>
      </left>
      <right/>
      <top style="thin">
        <color indexed="64"/>
      </top>
      <bottom/>
      <diagonal/>
    </border>
    <border>
      <left/>
      <right style="medium">
        <color indexed="64"/>
      </right>
      <top/>
      <bottom style="medium">
        <color indexed="64"/>
      </bottom>
      <diagonal/>
    </border>
    <border>
      <left/>
      <right/>
      <top style="thin">
        <color indexed="64"/>
      </top>
      <bottom/>
      <diagonal/>
    </border>
    <border>
      <left style="thin">
        <color indexed="64"/>
      </left>
      <right/>
      <top/>
      <bottom style="medium">
        <color indexed="64"/>
      </bottom>
      <diagonal/>
    </border>
    <border>
      <left style="thin">
        <color indexed="64"/>
      </left>
      <right/>
      <top/>
      <bottom/>
      <diagonal/>
    </border>
  </borders>
  <cellStyleXfs count="2">
    <xf numFmtId="0" fontId="0" fillId="0" borderId="0"/>
    <xf numFmtId="0" fontId="32" fillId="0" borderId="0"/>
  </cellStyleXfs>
  <cellXfs count="856">
    <xf numFmtId="0" fontId="0" fillId="0" borderId="0" xfId="0"/>
    <xf numFmtId="0" fontId="2" fillId="0" borderId="0" xfId="0" applyFont="1"/>
    <xf numFmtId="164" fontId="2" fillId="0" borderId="0" xfId="0" applyNumberFormat="1" applyFont="1"/>
    <xf numFmtId="0" fontId="3" fillId="0" borderId="0" xfId="0" applyFont="1" applyAlignment="1">
      <alignment vertical="center" wrapText="1"/>
    </xf>
    <xf numFmtId="0" fontId="2" fillId="0" borderId="1" xfId="0" applyFont="1" applyBorder="1"/>
    <xf numFmtId="0" fontId="2" fillId="0" borderId="1" xfId="0" applyFont="1" applyBorder="1" applyAlignment="1">
      <alignment wrapText="1"/>
    </xf>
    <xf numFmtId="0" fontId="5" fillId="0" borderId="1" xfId="0" applyFont="1" applyBorder="1" applyAlignment="1">
      <alignment wrapText="1"/>
    </xf>
    <xf numFmtId="0" fontId="5" fillId="0" borderId="2" xfId="0" applyFont="1" applyBorder="1" applyAlignment="1">
      <alignment wrapText="1"/>
    </xf>
    <xf numFmtId="0" fontId="33" fillId="0" borderId="2" xfId="0" applyFont="1" applyBorder="1" applyAlignment="1">
      <alignment wrapText="1"/>
    </xf>
    <xf numFmtId="3" fontId="2" fillId="2" borderId="1" xfId="0" applyNumberFormat="1" applyFont="1" applyFill="1" applyBorder="1" applyAlignment="1">
      <alignment horizontal="right"/>
    </xf>
    <xf numFmtId="0" fontId="6" fillId="0" borderId="1" xfId="0" applyFont="1" applyBorder="1"/>
    <xf numFmtId="0" fontId="2" fillId="0" borderId="3" xfId="0" applyFont="1" applyBorder="1" applyAlignment="1">
      <alignment horizontal="center" vertical="top" wrapText="1"/>
    </xf>
    <xf numFmtId="0" fontId="2" fillId="0" borderId="1" xfId="0" applyFont="1" applyBorder="1" applyAlignment="1">
      <alignment vertical="top" wrapText="1"/>
    </xf>
    <xf numFmtId="0" fontId="33" fillId="0" borderId="1" xfId="0" applyFont="1" applyBorder="1" applyAlignment="1">
      <alignment wrapText="1"/>
    </xf>
    <xf numFmtId="0" fontId="34" fillId="0" borderId="1" xfId="0" applyFont="1" applyBorder="1" applyAlignment="1">
      <alignment wrapText="1"/>
    </xf>
    <xf numFmtId="0" fontId="6" fillId="0" borderId="1" xfId="0" applyFont="1" applyBorder="1" applyAlignment="1">
      <alignment wrapText="1"/>
    </xf>
    <xf numFmtId="0" fontId="5" fillId="0" borderId="3" xfId="0" applyFont="1" applyBorder="1" applyAlignment="1">
      <alignment horizontal="center"/>
    </xf>
    <xf numFmtId="0" fontId="2" fillId="0" borderId="3" xfId="0" applyFont="1" applyBorder="1" applyAlignment="1">
      <alignment horizontal="center"/>
    </xf>
    <xf numFmtId="0" fontId="35" fillId="0" borderId="0" xfId="0" applyFont="1" applyAlignment="1">
      <alignment wrapText="1"/>
    </xf>
    <xf numFmtId="0" fontId="33" fillId="0" borderId="3" xfId="0" applyFont="1" applyBorder="1" applyAlignment="1">
      <alignment horizontal="center"/>
    </xf>
    <xf numFmtId="0" fontId="6" fillId="0" borderId="3" xfId="0" applyFont="1" applyBorder="1" applyAlignment="1">
      <alignment horizontal="center"/>
    </xf>
    <xf numFmtId="3" fontId="2" fillId="2" borderId="4" xfId="0" applyNumberFormat="1" applyFont="1" applyFill="1" applyBorder="1" applyAlignment="1">
      <alignment horizontal="right"/>
    </xf>
    <xf numFmtId="0" fontId="36" fillId="0" borderId="0" xfId="0" applyFont="1" applyAlignment="1">
      <alignment wrapText="1"/>
    </xf>
    <xf numFmtId="3" fontId="2" fillId="2" borderId="5" xfId="0" applyNumberFormat="1" applyFont="1" applyFill="1" applyBorder="1" applyAlignment="1">
      <alignment horizontal="right"/>
    </xf>
    <xf numFmtId="3" fontId="2" fillId="2" borderId="6" xfId="0" applyNumberFormat="1" applyFont="1" applyFill="1" applyBorder="1" applyAlignment="1">
      <alignment horizontal="right"/>
    </xf>
    <xf numFmtId="0" fontId="35" fillId="0" borderId="1" xfId="0" applyFont="1" applyBorder="1" applyAlignment="1">
      <alignment wrapText="1"/>
    </xf>
    <xf numFmtId="0" fontId="8" fillId="0" borderId="0" xfId="0" applyFont="1"/>
    <xf numFmtId="0" fontId="7" fillId="0" borderId="0" xfId="0" applyFont="1"/>
    <xf numFmtId="4" fontId="2" fillId="2" borderId="1" xfId="0" applyNumberFormat="1" applyFont="1" applyFill="1" applyBorder="1" applyAlignment="1">
      <alignment horizontal="right"/>
    </xf>
    <xf numFmtId="4" fontId="2" fillId="0" borderId="7" xfId="0" applyNumberFormat="1" applyFont="1" applyBorder="1" applyAlignment="1">
      <alignment horizontal="right"/>
    </xf>
    <xf numFmtId="4" fontId="2" fillId="0" borderId="8" xfId="0" applyNumberFormat="1" applyFont="1" applyBorder="1" applyAlignment="1">
      <alignment horizontal="right"/>
    </xf>
    <xf numFmtId="0" fontId="2" fillId="0" borderId="3" xfId="0" applyFont="1" applyBorder="1" applyAlignment="1">
      <alignment horizontal="center" vertical="center"/>
    </xf>
    <xf numFmtId="0" fontId="2" fillId="0" borderId="0" xfId="0" applyFont="1" applyAlignment="1">
      <alignment horizontal="center"/>
    </xf>
    <xf numFmtId="0" fontId="3" fillId="0" borderId="9" xfId="0" applyFont="1" applyBorder="1"/>
    <xf numFmtId="0" fontId="3" fillId="0" borderId="0" xfId="0" applyFont="1"/>
    <xf numFmtId="0" fontId="11" fillId="0" borderId="0" xfId="0" applyFont="1"/>
    <xf numFmtId="0" fontId="11" fillId="0" borderId="0" xfId="0" applyFont="1" applyAlignment="1">
      <alignment horizontal="center"/>
    </xf>
    <xf numFmtId="0" fontId="2" fillId="0" borderId="11" xfId="0" applyFont="1" applyBorder="1" applyAlignment="1">
      <alignment horizontal="center" vertical="center" wrapText="1"/>
    </xf>
    <xf numFmtId="0" fontId="2" fillId="0" borderId="12"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2" fillId="0" borderId="14" xfId="0" applyFont="1" applyBorder="1" applyAlignment="1">
      <alignment horizontal="center" vertical="center" wrapText="1"/>
    </xf>
    <xf numFmtId="0" fontId="2" fillId="0" borderId="15" xfId="0" applyFont="1" applyBorder="1" applyAlignment="1">
      <alignment horizontal="center" vertical="center" wrapText="1"/>
    </xf>
    <xf numFmtId="3" fontId="2" fillId="0" borderId="0" xfId="0" applyNumberFormat="1" applyFont="1"/>
    <xf numFmtId="0" fontId="13" fillId="0" borderId="18" xfId="0" applyFont="1" applyBorder="1" applyAlignment="1">
      <alignment horizontal="left" wrapText="1"/>
    </xf>
    <xf numFmtId="4" fontId="5" fillId="0" borderId="5" xfId="0" applyNumberFormat="1" applyFont="1" applyBorder="1"/>
    <xf numFmtId="4" fontId="12" fillId="0" borderId="5" xfId="0" applyNumberFormat="1" applyFont="1" applyBorder="1"/>
    <xf numFmtId="4" fontId="2" fillId="0" borderId="5" xfId="0" applyNumberFormat="1" applyFont="1" applyBorder="1"/>
    <xf numFmtId="0" fontId="4" fillId="0" borderId="1" xfId="0" applyFont="1" applyBorder="1" applyAlignment="1">
      <alignment vertical="center" wrapText="1"/>
    </xf>
    <xf numFmtId="0" fontId="14" fillId="0" borderId="1" xfId="0" applyFont="1" applyBorder="1" applyAlignment="1">
      <alignment vertical="center" wrapText="1"/>
    </xf>
    <xf numFmtId="0" fontId="5" fillId="0" borderId="0" xfId="0" applyFont="1" applyAlignment="1">
      <alignment wrapText="1"/>
    </xf>
    <xf numFmtId="0" fontId="6" fillId="0" borderId="0" xfId="0" applyFont="1" applyAlignment="1">
      <alignment wrapText="1"/>
    </xf>
    <xf numFmtId="3" fontId="6" fillId="0" borderId="0" xfId="0" applyNumberFormat="1" applyFont="1" applyAlignment="1">
      <alignment wrapText="1"/>
    </xf>
    <xf numFmtId="0" fontId="16" fillId="0" borderId="0" xfId="0" applyFont="1"/>
    <xf numFmtId="0" fontId="16" fillId="0" borderId="0" xfId="0" applyFont="1" applyAlignment="1">
      <alignment wrapText="1"/>
    </xf>
    <xf numFmtId="0" fontId="4" fillId="0" borderId="0" xfId="0" applyFont="1" applyAlignment="1">
      <alignment wrapText="1"/>
    </xf>
    <xf numFmtId="3" fontId="4" fillId="0" borderId="0" xfId="0" applyNumberFormat="1" applyFont="1" applyAlignment="1">
      <alignment wrapText="1"/>
    </xf>
    <xf numFmtId="3" fontId="4" fillId="0" borderId="0" xfId="0" applyNumberFormat="1" applyFont="1"/>
    <xf numFmtId="0" fontId="4" fillId="0" borderId="0" xfId="0" applyFont="1"/>
    <xf numFmtId="0" fontId="2" fillId="0" borderId="0" xfId="0" applyFont="1" applyAlignment="1">
      <alignment wrapText="1"/>
    </xf>
    <xf numFmtId="3" fontId="2" fillId="0" borderId="0" xfId="0" applyNumberFormat="1" applyFont="1" applyAlignment="1">
      <alignment wrapText="1"/>
    </xf>
    <xf numFmtId="4" fontId="2" fillId="0" borderId="0" xfId="0" applyNumberFormat="1" applyFont="1"/>
    <xf numFmtId="0" fontId="12" fillId="0" borderId="0" xfId="0" applyFont="1"/>
    <xf numFmtId="0" fontId="3" fillId="0" borderId="0" xfId="0" applyFont="1" applyAlignment="1">
      <alignment horizontal="left"/>
    </xf>
    <xf numFmtId="0" fontId="12" fillId="0" borderId="0" xfId="0" applyFont="1" applyAlignment="1">
      <alignment horizontal="center"/>
    </xf>
    <xf numFmtId="0" fontId="9" fillId="2" borderId="11" xfId="0" applyFont="1" applyFill="1" applyBorder="1" applyAlignment="1">
      <alignment horizontal="center" vertical="center" wrapText="1"/>
    </xf>
    <xf numFmtId="0" fontId="9" fillId="2" borderId="12" xfId="0" applyFont="1" applyFill="1" applyBorder="1" applyAlignment="1">
      <alignment horizontal="center" vertical="center" wrapText="1"/>
    </xf>
    <xf numFmtId="0" fontId="18" fillId="2" borderId="13" xfId="0" applyFont="1" applyFill="1" applyBorder="1" applyAlignment="1">
      <alignment horizontal="center"/>
    </xf>
    <xf numFmtId="0" fontId="18" fillId="2" borderId="14" xfId="0" applyFont="1" applyFill="1" applyBorder="1" applyAlignment="1">
      <alignment horizontal="center"/>
    </xf>
    <xf numFmtId="0" fontId="18" fillId="0" borderId="25" xfId="0" applyFont="1" applyBorder="1" applyAlignment="1">
      <alignment horizontal="center"/>
    </xf>
    <xf numFmtId="0" fontId="18" fillId="2" borderId="15" xfId="0" applyFont="1" applyFill="1" applyBorder="1" applyAlignment="1">
      <alignment horizontal="center"/>
    </xf>
    <xf numFmtId="4" fontId="1" fillId="2" borderId="5" xfId="0" applyNumberFormat="1" applyFont="1" applyFill="1" applyBorder="1" applyAlignment="1">
      <alignment horizontal="right"/>
    </xf>
    <xf numFmtId="0" fontId="6" fillId="2" borderId="3" xfId="0" applyFont="1" applyFill="1" applyBorder="1" applyAlignment="1">
      <alignment horizontal="center" wrapText="1"/>
    </xf>
    <xf numFmtId="0" fontId="6" fillId="2" borderId="1" xfId="0" applyFont="1" applyFill="1" applyBorder="1" applyAlignment="1">
      <alignment wrapText="1"/>
    </xf>
    <xf numFmtId="4" fontId="6" fillId="2" borderId="1" xfId="0" applyNumberFormat="1" applyFont="1" applyFill="1" applyBorder="1" applyAlignment="1">
      <alignment horizontal="right"/>
    </xf>
    <xf numFmtId="4" fontId="6" fillId="0" borderId="7" xfId="0" applyNumberFormat="1" applyFont="1" applyBorder="1" applyAlignment="1">
      <alignment horizontal="right"/>
    </xf>
    <xf numFmtId="0" fontId="5" fillId="2" borderId="3" xfId="0" applyFont="1" applyFill="1" applyBorder="1" applyAlignment="1">
      <alignment horizontal="center" wrapText="1"/>
    </xf>
    <xf numFmtId="0" fontId="5" fillId="2" borderId="1" xfId="0" applyFont="1" applyFill="1" applyBorder="1" applyAlignment="1">
      <alignment wrapText="1"/>
    </xf>
    <xf numFmtId="4" fontId="5" fillId="2" borderId="1" xfId="0" applyNumberFormat="1" applyFont="1" applyFill="1" applyBorder="1" applyAlignment="1">
      <alignment horizontal="right"/>
    </xf>
    <xf numFmtId="4" fontId="5" fillId="0" borderId="7" xfId="0" applyNumberFormat="1" applyFont="1" applyBorder="1" applyAlignment="1">
      <alignment horizontal="right"/>
    </xf>
    <xf numFmtId="0" fontId="2" fillId="2" borderId="3" xfId="0" applyFont="1" applyFill="1" applyBorder="1" applyAlignment="1">
      <alignment horizontal="center" wrapText="1"/>
    </xf>
    <xf numFmtId="0" fontId="2" fillId="2" borderId="1" xfId="0" applyFont="1" applyFill="1" applyBorder="1" applyAlignment="1">
      <alignment wrapText="1"/>
    </xf>
    <xf numFmtId="3" fontId="5" fillId="2" borderId="1" xfId="0" applyNumberFormat="1" applyFont="1" applyFill="1" applyBorder="1" applyAlignment="1">
      <alignment horizontal="right"/>
    </xf>
    <xf numFmtId="3" fontId="5" fillId="2" borderId="4" xfId="0" applyNumberFormat="1" applyFont="1" applyFill="1" applyBorder="1" applyAlignment="1">
      <alignment horizontal="right"/>
    </xf>
    <xf numFmtId="0" fontId="5" fillId="0" borderId="0" xfId="0" applyFont="1"/>
    <xf numFmtId="0" fontId="2" fillId="2" borderId="3" xfId="0" applyFont="1" applyFill="1" applyBorder="1" applyAlignment="1">
      <alignment horizontal="center" vertical="center" wrapText="1"/>
    </xf>
    <xf numFmtId="4" fontId="6" fillId="2" borderId="1" xfId="0" applyNumberFormat="1" applyFont="1" applyFill="1" applyBorder="1" applyAlignment="1">
      <alignment horizontal="right" vertical="center"/>
    </xf>
    <xf numFmtId="4" fontId="2" fillId="0" borderId="7" xfId="0" applyNumberFormat="1" applyFont="1" applyBorder="1" applyAlignment="1">
      <alignment horizontal="right" vertical="center"/>
    </xf>
    <xf numFmtId="4" fontId="5" fillId="0" borderId="1" xfId="0" applyNumberFormat="1" applyFont="1" applyBorder="1" applyAlignment="1">
      <alignment horizontal="right"/>
    </xf>
    <xf numFmtId="3" fontId="2" fillId="2" borderId="7" xfId="0" applyNumberFormat="1" applyFont="1" applyFill="1" applyBorder="1" applyAlignment="1">
      <alignment horizontal="right"/>
    </xf>
    <xf numFmtId="3" fontId="2" fillId="2" borderId="26" xfId="0" applyNumberFormat="1" applyFont="1" applyFill="1" applyBorder="1" applyAlignment="1">
      <alignment horizontal="right"/>
    </xf>
    <xf numFmtId="3" fontId="5" fillId="2" borderId="7" xfId="0" applyNumberFormat="1" applyFont="1" applyFill="1" applyBorder="1" applyAlignment="1">
      <alignment horizontal="right"/>
    </xf>
    <xf numFmtId="3" fontId="5" fillId="2" borderId="26" xfId="0" applyNumberFormat="1" applyFont="1" applyFill="1" applyBorder="1" applyAlignment="1">
      <alignment horizontal="right"/>
    </xf>
    <xf numFmtId="49" fontId="5" fillId="2" borderId="1" xfId="0" applyNumberFormat="1" applyFont="1" applyFill="1" applyBorder="1" applyAlignment="1">
      <alignment wrapText="1"/>
    </xf>
    <xf numFmtId="49" fontId="2" fillId="2" borderId="1" xfId="0" applyNumberFormat="1" applyFont="1" applyFill="1" applyBorder="1" applyAlignment="1">
      <alignment wrapText="1"/>
    </xf>
    <xf numFmtId="0" fontId="5" fillId="2" borderId="23" xfId="0" applyFont="1" applyFill="1" applyBorder="1" applyAlignment="1">
      <alignment wrapText="1"/>
    </xf>
    <xf numFmtId="0" fontId="2" fillId="2" borderId="27" xfId="0" applyFont="1" applyFill="1" applyBorder="1" applyAlignment="1">
      <alignment horizontal="center" wrapText="1"/>
    </xf>
    <xf numFmtId="49" fontId="2" fillId="2" borderId="20" xfId="0" applyNumberFormat="1" applyFont="1" applyFill="1" applyBorder="1" applyAlignment="1">
      <alignment wrapText="1"/>
    </xf>
    <xf numFmtId="4" fontId="2" fillId="2" borderId="20" xfId="0" applyNumberFormat="1" applyFont="1" applyFill="1" applyBorder="1" applyAlignment="1">
      <alignment horizontal="right"/>
    </xf>
    <xf numFmtId="4" fontId="2" fillId="0" borderId="28" xfId="0" applyNumberFormat="1" applyFont="1" applyBorder="1" applyAlignment="1">
      <alignment horizontal="right"/>
    </xf>
    <xf numFmtId="3" fontId="2" fillId="2" borderId="21" xfId="0" applyNumberFormat="1" applyFont="1" applyFill="1" applyBorder="1" applyAlignment="1">
      <alignment horizontal="right"/>
    </xf>
    <xf numFmtId="0" fontId="1" fillId="2" borderId="3" xfId="0" applyFont="1" applyFill="1" applyBorder="1" applyAlignment="1">
      <alignment horizontal="center" wrapText="1"/>
    </xf>
    <xf numFmtId="0" fontId="1" fillId="2" borderId="1" xfId="0" applyFont="1" applyFill="1" applyBorder="1" applyAlignment="1">
      <alignment wrapText="1"/>
    </xf>
    <xf numFmtId="4" fontId="1" fillId="2" borderId="1" xfId="0" applyNumberFormat="1" applyFont="1" applyFill="1" applyBorder="1" applyAlignment="1">
      <alignment horizontal="right"/>
    </xf>
    <xf numFmtId="4" fontId="1" fillId="0" borderId="7" xfId="0" applyNumberFormat="1" applyFont="1" applyBorder="1" applyAlignment="1">
      <alignment horizontal="right"/>
    </xf>
    <xf numFmtId="3" fontId="6" fillId="2" borderId="1" xfId="0" applyNumberFormat="1" applyFont="1" applyFill="1" applyBorder="1" applyAlignment="1">
      <alignment horizontal="right"/>
    </xf>
    <xf numFmtId="3" fontId="6" fillId="2" borderId="4" xfId="0" applyNumberFormat="1" applyFont="1" applyFill="1" applyBorder="1" applyAlignment="1">
      <alignment horizontal="right"/>
    </xf>
    <xf numFmtId="0" fontId="6" fillId="0" borderId="0" xfId="0" applyFont="1"/>
    <xf numFmtId="4" fontId="2" fillId="2" borderId="1" xfId="0" applyNumberFormat="1" applyFont="1" applyFill="1" applyBorder="1" applyAlignment="1">
      <alignment horizontal="right" vertical="center"/>
    </xf>
    <xf numFmtId="3" fontId="1" fillId="2" borderId="1" xfId="0" applyNumberFormat="1" applyFont="1" applyFill="1" applyBorder="1" applyAlignment="1">
      <alignment horizontal="right"/>
    </xf>
    <xf numFmtId="3" fontId="1" fillId="2" borderId="4" xfId="0" applyNumberFormat="1" applyFont="1" applyFill="1" applyBorder="1" applyAlignment="1">
      <alignment horizontal="right"/>
    </xf>
    <xf numFmtId="4" fontId="6" fillId="0" borderId="1" xfId="0" applyNumberFormat="1" applyFont="1" applyBorder="1" applyAlignment="1">
      <alignment horizontal="right" vertical="center"/>
    </xf>
    <xf numFmtId="4" fontId="2" fillId="0" borderId="1" xfId="0" applyNumberFormat="1" applyFont="1" applyBorder="1" applyAlignment="1">
      <alignment horizontal="right" vertical="center"/>
    </xf>
    <xf numFmtId="3" fontId="2" fillId="0" borderId="4" xfId="0" applyNumberFormat="1" applyFont="1" applyBorder="1" applyAlignment="1">
      <alignment horizontal="center" vertical="center"/>
    </xf>
    <xf numFmtId="3" fontId="2" fillId="0" borderId="1" xfId="0" applyNumberFormat="1" applyFont="1" applyBorder="1" applyAlignment="1">
      <alignment horizontal="right" vertical="center"/>
    </xf>
    <xf numFmtId="0" fontId="6" fillId="2" borderId="3" xfId="0" applyFont="1" applyFill="1" applyBorder="1" applyAlignment="1">
      <alignment horizontal="center" vertical="center" wrapText="1"/>
    </xf>
    <xf numFmtId="3" fontId="8" fillId="0" borderId="0" xfId="0" applyNumberFormat="1" applyFont="1"/>
    <xf numFmtId="0" fontId="10" fillId="0" borderId="0" xfId="0" applyFont="1"/>
    <xf numFmtId="164" fontId="3" fillId="0" borderId="0" xfId="0" applyNumberFormat="1" applyFont="1"/>
    <xf numFmtId="164" fontId="10" fillId="0" borderId="0" xfId="0" applyNumberFormat="1" applyFont="1"/>
    <xf numFmtId="2" fontId="3" fillId="0" borderId="0" xfId="0" applyNumberFormat="1" applyFont="1"/>
    <xf numFmtId="0" fontId="1" fillId="0" borderId="0" xfId="0" applyFont="1" applyAlignment="1">
      <alignment horizontal="center"/>
    </xf>
    <xf numFmtId="0" fontId="2" fillId="0" borderId="9" xfId="0" applyFont="1" applyBorder="1"/>
    <xf numFmtId="0" fontId="20" fillId="0" borderId="0" xfId="0" applyFont="1" applyAlignment="1">
      <alignment horizontal="left"/>
    </xf>
    <xf numFmtId="0" fontId="21" fillId="0" borderId="0" xfId="0" applyFont="1"/>
    <xf numFmtId="0" fontId="22" fillId="0" borderId="0" xfId="0" applyFont="1" applyAlignment="1">
      <alignment horizontal="left"/>
    </xf>
    <xf numFmtId="4" fontId="12" fillId="0" borderId="29" xfId="0" applyNumberFormat="1" applyFont="1" applyBorder="1"/>
    <xf numFmtId="4" fontId="12" fillId="0" borderId="30" xfId="0" applyNumberFormat="1" applyFont="1" applyBorder="1"/>
    <xf numFmtId="4" fontId="23" fillId="0" borderId="31" xfId="0" applyNumberFormat="1" applyFont="1" applyBorder="1"/>
    <xf numFmtId="4" fontId="23" fillId="0" borderId="30" xfId="0" applyNumberFormat="1" applyFont="1" applyBorder="1"/>
    <xf numFmtId="4" fontId="23" fillId="0" borderId="6" xfId="0" applyNumberFormat="1" applyFont="1" applyBorder="1"/>
    <xf numFmtId="4" fontId="23" fillId="0" borderId="33" xfId="0" applyNumberFormat="1" applyFont="1" applyBorder="1"/>
    <xf numFmtId="4" fontId="23" fillId="0" borderId="34" xfId="0" applyNumberFormat="1" applyFont="1" applyBorder="1"/>
    <xf numFmtId="0" fontId="23" fillId="0" borderId="0" xfId="0" applyFont="1"/>
    <xf numFmtId="0" fontId="12" fillId="0" borderId="35" xfId="0" applyFont="1" applyBorder="1" applyAlignment="1">
      <alignment horizontal="center" vertical="center"/>
    </xf>
    <xf numFmtId="0" fontId="12" fillId="0" borderId="12" xfId="0" applyFont="1" applyBorder="1" applyAlignment="1">
      <alignment horizontal="center" vertical="center" wrapText="1"/>
    </xf>
    <xf numFmtId="0" fontId="23" fillId="0" borderId="36" xfId="0" applyFont="1" applyBorder="1" applyAlignment="1">
      <alignment horizontal="center"/>
    </xf>
    <xf numFmtId="0" fontId="23" fillId="0" borderId="13" xfId="0" applyFont="1" applyBorder="1" applyAlignment="1">
      <alignment horizontal="center"/>
    </xf>
    <xf numFmtId="0" fontId="23" fillId="0" borderId="15" xfId="0" applyFont="1" applyBorder="1" applyAlignment="1">
      <alignment horizontal="center"/>
    </xf>
    <xf numFmtId="1" fontId="12" fillId="0" borderId="29" xfId="0" applyNumberFormat="1" applyFont="1" applyBorder="1" applyAlignment="1">
      <alignment horizontal="center"/>
    </xf>
    <xf numFmtId="1" fontId="12" fillId="0" borderId="30" xfId="0" applyNumberFormat="1" applyFont="1" applyBorder="1" applyAlignment="1">
      <alignment horizontal="center"/>
    </xf>
    <xf numFmtId="4" fontId="23" fillId="0" borderId="30" xfId="0" applyNumberFormat="1" applyFont="1" applyBorder="1" applyAlignment="1">
      <alignment wrapText="1"/>
    </xf>
    <xf numFmtId="1" fontId="23" fillId="0" borderId="30" xfId="0" applyNumberFormat="1" applyFont="1" applyBorder="1" applyAlignment="1">
      <alignment horizontal="center"/>
    </xf>
    <xf numFmtId="1" fontId="23" fillId="0" borderId="31" xfId="0" applyNumberFormat="1" applyFont="1" applyBorder="1" applyAlignment="1">
      <alignment horizontal="center"/>
    </xf>
    <xf numFmtId="4" fontId="23" fillId="0" borderId="33" xfId="0" applyNumberFormat="1" applyFont="1" applyBorder="1" applyAlignment="1">
      <alignment horizontal="center"/>
    </xf>
    <xf numFmtId="4" fontId="23" fillId="0" borderId="33" xfId="0" applyNumberFormat="1" applyFont="1" applyBorder="1" applyAlignment="1">
      <alignment horizontal="left"/>
    </xf>
    <xf numFmtId="4" fontId="12" fillId="0" borderId="29" xfId="0" applyNumberFormat="1" applyFont="1" applyBorder="1" applyAlignment="1">
      <alignment wrapText="1"/>
    </xf>
    <xf numFmtId="4" fontId="12" fillId="0" borderId="30" xfId="0" applyNumberFormat="1" applyFont="1" applyBorder="1" applyAlignment="1">
      <alignment wrapText="1"/>
    </xf>
    <xf numFmtId="4" fontId="23" fillId="0" borderId="34" xfId="0" applyNumberFormat="1" applyFont="1" applyBorder="1" applyAlignment="1">
      <alignment horizontal="center"/>
    </xf>
    <xf numFmtId="0" fontId="2" fillId="0" borderId="18" xfId="0" applyFont="1" applyBorder="1" applyAlignment="1">
      <alignment horizontal="left" vertical="center" wrapText="1"/>
    </xf>
    <xf numFmtId="0" fontId="2" fillId="0" borderId="0" xfId="0" applyFont="1" applyAlignment="1">
      <alignment horizontal="left" wrapText="1"/>
    </xf>
    <xf numFmtId="0" fontId="10" fillId="0" borderId="0" xfId="0" applyFont="1" applyAlignment="1">
      <alignment horizontal="right"/>
    </xf>
    <xf numFmtId="0" fontId="1" fillId="0" borderId="37" xfId="0" applyFont="1" applyBorder="1" applyAlignment="1">
      <alignment horizontal="center" vertical="center" wrapText="1"/>
    </xf>
    <xf numFmtId="0" fontId="7" fillId="0" borderId="16" xfId="0" applyFont="1" applyBorder="1" applyAlignment="1">
      <alignment horizontal="center" vertical="center" wrapText="1"/>
    </xf>
    <xf numFmtId="0" fontId="2" fillId="0" borderId="13" xfId="0" applyFont="1" applyBorder="1" applyAlignment="1">
      <alignment horizontal="center" vertical="center"/>
    </xf>
    <xf numFmtId="0" fontId="2" fillId="0" borderId="15" xfId="0" applyFont="1" applyBorder="1" applyAlignment="1">
      <alignment horizontal="center" wrapText="1"/>
    </xf>
    <xf numFmtId="0" fontId="1" fillId="0" borderId="3" xfId="0" applyFont="1" applyBorder="1" applyAlignment="1">
      <alignment horizontal="center" vertical="center"/>
    </xf>
    <xf numFmtId="4" fontId="1" fillId="0" borderId="38" xfId="0" applyNumberFormat="1" applyFont="1" applyBorder="1" applyAlignment="1">
      <alignment horizontal="right" vertical="center"/>
    </xf>
    <xf numFmtId="0" fontId="10" fillId="0" borderId="32" xfId="0" applyFont="1" applyBorder="1" applyAlignment="1">
      <alignment horizontal="center" vertical="center"/>
    </xf>
    <xf numFmtId="4" fontId="10" fillId="0" borderId="38" xfId="0" applyNumberFormat="1" applyFont="1" applyBorder="1" applyAlignment="1">
      <alignment horizontal="right" vertical="center"/>
    </xf>
    <xf numFmtId="0" fontId="1" fillId="0" borderId="3" xfId="0" applyFont="1" applyBorder="1" applyAlignment="1">
      <alignment horizontal="center"/>
    </xf>
    <xf numFmtId="4" fontId="1" fillId="0" borderId="4" xfId="0" applyNumberFormat="1" applyFont="1" applyBorder="1"/>
    <xf numFmtId="3" fontId="1" fillId="0" borderId="4" xfId="0" applyNumberFormat="1" applyFont="1" applyBorder="1"/>
    <xf numFmtId="0" fontId="10" fillId="0" borderId="3" xfId="0" applyFont="1" applyBorder="1" applyAlignment="1">
      <alignment horizontal="center" vertical="center"/>
    </xf>
    <xf numFmtId="4" fontId="1" fillId="0" borderId="4" xfId="0" applyNumberFormat="1" applyFont="1" applyBorder="1" applyAlignment="1">
      <alignment horizontal="right" vertical="center"/>
    </xf>
    <xf numFmtId="4" fontId="10" fillId="0" borderId="4" xfId="0" applyNumberFormat="1" applyFont="1" applyBorder="1" applyAlignment="1">
      <alignment horizontal="right" vertical="center"/>
    </xf>
    <xf numFmtId="0" fontId="10" fillId="0" borderId="3" xfId="0" applyFont="1" applyBorder="1" applyAlignment="1">
      <alignment horizontal="center"/>
    </xf>
    <xf numFmtId="4" fontId="10" fillId="0" borderId="4" xfId="0" applyNumberFormat="1" applyFont="1" applyBorder="1"/>
    <xf numFmtId="0" fontId="10" fillId="0" borderId="39" xfId="0" applyFont="1" applyBorder="1" applyAlignment="1">
      <alignment horizontal="center"/>
    </xf>
    <xf numFmtId="4" fontId="10" fillId="0" borderId="40" xfId="0" applyNumberFormat="1" applyFont="1" applyBorder="1"/>
    <xf numFmtId="0" fontId="12" fillId="0" borderId="13" xfId="0" applyFont="1" applyBorder="1" applyAlignment="1">
      <alignment horizontal="center" vertical="center" wrapText="1"/>
    </xf>
    <xf numFmtId="0" fontId="12" fillId="0" borderId="41" xfId="0" applyFont="1" applyBorder="1" applyAlignment="1">
      <alignment horizontal="center" vertical="center" wrapText="1"/>
    </xf>
    <xf numFmtId="0" fontId="7" fillId="0" borderId="15" xfId="0" applyFont="1" applyBorder="1" applyAlignment="1">
      <alignment horizontal="center" vertical="center" wrapText="1"/>
    </xf>
    <xf numFmtId="49" fontId="1" fillId="0" borderId="3" xfId="0" applyNumberFormat="1" applyFont="1" applyBorder="1" applyAlignment="1">
      <alignment horizontal="center" vertical="center"/>
    </xf>
    <xf numFmtId="0" fontId="1" fillId="0" borderId="1" xfId="0" applyFont="1" applyBorder="1" applyAlignment="1">
      <alignment horizontal="center" vertical="center"/>
    </xf>
    <xf numFmtId="3" fontId="10" fillId="0" borderId="4" xfId="0" applyNumberFormat="1" applyFont="1" applyBorder="1" applyAlignment="1">
      <alignment horizontal="right" vertical="center"/>
    </xf>
    <xf numFmtId="0" fontId="10" fillId="0" borderId="42" xfId="0" applyFont="1" applyBorder="1" applyAlignment="1">
      <alignment horizontal="center" vertical="center"/>
    </xf>
    <xf numFmtId="0" fontId="10" fillId="0" borderId="1" xfId="0" applyFont="1" applyBorder="1" applyAlignment="1">
      <alignment horizontal="center" vertical="center"/>
    </xf>
    <xf numFmtId="0" fontId="1" fillId="0" borderId="1" xfId="0" applyFont="1" applyBorder="1" applyAlignment="1">
      <alignment horizontal="center" vertical="center" wrapText="1"/>
    </xf>
    <xf numFmtId="0" fontId="1" fillId="0" borderId="18" xfId="0" applyFont="1" applyBorder="1" applyAlignment="1">
      <alignment horizontal="center" vertical="center" wrapText="1"/>
    </xf>
    <xf numFmtId="0" fontId="10" fillId="0" borderId="18" xfId="0" applyFont="1" applyBorder="1" applyAlignment="1">
      <alignment horizontal="center" vertical="center" wrapText="1"/>
    </xf>
    <xf numFmtId="0" fontId="23" fillId="0" borderId="18" xfId="0" applyFont="1" applyBorder="1" applyAlignment="1">
      <alignment horizontal="left" wrapText="1"/>
    </xf>
    <xf numFmtId="3" fontId="1" fillId="0" borderId="4" xfId="0" applyNumberFormat="1" applyFont="1" applyBorder="1" applyAlignment="1">
      <alignment horizontal="right" vertical="center"/>
    </xf>
    <xf numFmtId="0" fontId="23" fillId="0" borderId="18" xfId="0" applyFont="1" applyBorder="1" applyAlignment="1">
      <alignment horizontal="center" wrapText="1"/>
    </xf>
    <xf numFmtId="0" fontId="11" fillId="0" borderId="13" xfId="0" applyFont="1" applyBorder="1" applyAlignment="1">
      <alignment horizontal="center" vertical="center" wrapText="1"/>
    </xf>
    <xf numFmtId="0" fontId="11" fillId="0" borderId="14" xfId="0" applyFont="1" applyBorder="1" applyAlignment="1">
      <alignment horizontal="center" vertical="center" wrapText="1"/>
    </xf>
    <xf numFmtId="0" fontId="2" fillId="0" borderId="18" xfId="0" applyFont="1" applyBorder="1" applyAlignment="1">
      <alignment vertical="center" wrapText="1"/>
    </xf>
    <xf numFmtId="0" fontId="6" fillId="0" borderId="1" xfId="0" applyFont="1" applyBorder="1" applyAlignment="1">
      <alignment vertical="top" wrapText="1"/>
    </xf>
    <xf numFmtId="4" fontId="6" fillId="2" borderId="4" xfId="0" applyNumberFormat="1" applyFont="1" applyFill="1" applyBorder="1" applyAlignment="1">
      <alignment horizontal="right"/>
    </xf>
    <xf numFmtId="0" fontId="1" fillId="0" borderId="0" xfId="0" applyFont="1"/>
    <xf numFmtId="0" fontId="25" fillId="0" borderId="0" xfId="0" applyFont="1"/>
    <xf numFmtId="0" fontId="6" fillId="0" borderId="3" xfId="0" applyFont="1" applyBorder="1" applyAlignment="1">
      <alignment horizontal="center" vertical="center"/>
    </xf>
    <xf numFmtId="0" fontId="2" fillId="0" borderId="5" xfId="0" applyFont="1" applyBorder="1" applyAlignment="1">
      <alignment wrapText="1"/>
    </xf>
    <xf numFmtId="0" fontId="2" fillId="0" borderId="32" xfId="0" applyFont="1" applyBorder="1" applyAlignment="1">
      <alignment horizontal="center" vertical="center"/>
    </xf>
    <xf numFmtId="4" fontId="10" fillId="0" borderId="4" xfId="0" applyNumberFormat="1" applyFont="1" applyBorder="1" applyAlignment="1">
      <alignment vertical="center"/>
    </xf>
    <xf numFmtId="4" fontId="1" fillId="2" borderId="4" xfId="0" applyNumberFormat="1" applyFont="1" applyFill="1" applyBorder="1" applyAlignment="1">
      <alignment horizontal="right"/>
    </xf>
    <xf numFmtId="4" fontId="25" fillId="0" borderId="0" xfId="0" applyNumberFormat="1" applyFont="1"/>
    <xf numFmtId="0" fontId="26" fillId="2" borderId="3" xfId="0" applyFont="1" applyFill="1" applyBorder="1" applyAlignment="1">
      <alignment horizontal="center" vertical="center" wrapText="1"/>
    </xf>
    <xf numFmtId="0" fontId="26" fillId="2" borderId="1" xfId="0" applyFont="1" applyFill="1" applyBorder="1" applyAlignment="1">
      <alignment wrapText="1"/>
    </xf>
    <xf numFmtId="4" fontId="26" fillId="0" borderId="7" xfId="0" applyNumberFormat="1" applyFont="1" applyBorder="1" applyAlignment="1">
      <alignment horizontal="right" vertical="center"/>
    </xf>
    <xf numFmtId="3" fontId="28" fillId="2" borderId="1" xfId="0" applyNumberFormat="1" applyFont="1" applyFill="1" applyBorder="1" applyAlignment="1">
      <alignment horizontal="right"/>
    </xf>
    <xf numFmtId="0" fontId="1" fillId="2" borderId="37" xfId="0" applyFont="1" applyFill="1" applyBorder="1" applyAlignment="1">
      <alignment horizontal="center" wrapText="1"/>
    </xf>
    <xf numFmtId="0" fontId="1" fillId="2" borderId="10" xfId="0" applyFont="1" applyFill="1" applyBorder="1" applyAlignment="1">
      <alignment horizontal="center" wrapText="1"/>
    </xf>
    <xf numFmtId="4" fontId="1" fillId="2" borderId="10" xfId="0" applyNumberFormat="1" applyFont="1" applyFill="1" applyBorder="1" applyAlignment="1">
      <alignment horizontal="right"/>
    </xf>
    <xf numFmtId="4" fontId="1" fillId="0" borderId="46" xfId="0" applyNumberFormat="1" applyFont="1" applyBorder="1" applyAlignment="1">
      <alignment horizontal="right"/>
    </xf>
    <xf numFmtId="3" fontId="1" fillId="2" borderId="16" xfId="0" applyNumberFormat="1" applyFont="1" applyFill="1" applyBorder="1" applyAlignment="1">
      <alignment horizontal="right"/>
    </xf>
    <xf numFmtId="4" fontId="2" fillId="2" borderId="4" xfId="0" applyNumberFormat="1" applyFont="1" applyFill="1" applyBorder="1" applyAlignment="1">
      <alignment horizontal="right"/>
    </xf>
    <xf numFmtId="0" fontId="10" fillId="0" borderId="0" xfId="0" applyFont="1" applyAlignment="1">
      <alignment wrapText="1"/>
    </xf>
    <xf numFmtId="1" fontId="23" fillId="0" borderId="30" xfId="0" applyNumberFormat="1" applyFont="1" applyBorder="1" applyAlignment="1">
      <alignment horizontal="center" vertical="center"/>
    </xf>
    <xf numFmtId="3" fontId="23" fillId="0" borderId="0" xfId="0" applyNumberFormat="1" applyFont="1"/>
    <xf numFmtId="3" fontId="12" fillId="0" borderId="0" xfId="0" applyNumberFormat="1" applyFont="1" applyAlignment="1">
      <alignment horizontal="center"/>
    </xf>
    <xf numFmtId="0" fontId="23" fillId="0" borderId="25" xfId="0" applyFont="1" applyBorder="1" applyAlignment="1">
      <alignment horizontal="center"/>
    </xf>
    <xf numFmtId="0" fontId="23" fillId="0" borderId="41" xfId="0" applyFont="1" applyBorder="1" applyAlignment="1">
      <alignment horizontal="center"/>
    </xf>
    <xf numFmtId="49" fontId="23" fillId="2" borderId="1" xfId="0" applyNumberFormat="1" applyFont="1" applyFill="1" applyBorder="1" applyAlignment="1">
      <alignment horizontal="center" vertical="center" wrapText="1"/>
    </xf>
    <xf numFmtId="1" fontId="23" fillId="0" borderId="0" xfId="0" applyNumberFormat="1" applyFont="1"/>
    <xf numFmtId="4" fontId="23" fillId="0" borderId="0" xfId="0" applyNumberFormat="1" applyFont="1"/>
    <xf numFmtId="4" fontId="6" fillId="2" borderId="4" xfId="0" applyNumberFormat="1" applyFont="1" applyFill="1" applyBorder="1" applyAlignment="1">
      <alignment horizontal="right" vertical="center"/>
    </xf>
    <xf numFmtId="4" fontId="6" fillId="0" borderId="4" xfId="0" applyNumberFormat="1" applyFont="1" applyBorder="1" applyAlignment="1">
      <alignment horizontal="right"/>
    </xf>
    <xf numFmtId="4" fontId="6" fillId="2" borderId="20" xfId="0" applyNumberFormat="1" applyFont="1" applyFill="1" applyBorder="1" applyAlignment="1">
      <alignment horizontal="right" vertical="center"/>
    </xf>
    <xf numFmtId="4" fontId="6" fillId="2" borderId="21" xfId="0" applyNumberFormat="1" applyFont="1" applyFill="1" applyBorder="1" applyAlignment="1">
      <alignment horizontal="right" vertical="center"/>
    </xf>
    <xf numFmtId="4" fontId="2" fillId="0" borderId="20" xfId="0" applyNumberFormat="1" applyFont="1" applyBorder="1" applyAlignment="1">
      <alignment horizontal="right" vertical="center"/>
    </xf>
    <xf numFmtId="4" fontId="2" fillId="0" borderId="4" xfId="0" applyNumberFormat="1" applyFont="1" applyBorder="1" applyAlignment="1">
      <alignment horizontal="right" vertical="center"/>
    </xf>
    <xf numFmtId="0" fontId="2" fillId="0" borderId="3" xfId="0" applyFont="1" applyBorder="1" applyAlignment="1">
      <alignment horizontal="center" vertical="center" wrapText="1"/>
    </xf>
    <xf numFmtId="49" fontId="31" fillId="0" borderId="17" xfId="0" applyNumberFormat="1" applyFont="1" applyBorder="1" applyAlignment="1">
      <alignment horizontal="center" vertical="center"/>
    </xf>
    <xf numFmtId="0" fontId="31" fillId="0" borderId="1" xfId="0" applyFont="1" applyBorder="1" applyAlignment="1">
      <alignment horizontal="center" vertical="center"/>
    </xf>
    <xf numFmtId="49" fontId="15" fillId="0" borderId="7" xfId="0" applyNumberFormat="1" applyFont="1" applyBorder="1" applyAlignment="1">
      <alignment horizontal="center" vertical="center"/>
    </xf>
    <xf numFmtId="4" fontId="23" fillId="0" borderId="6" xfId="0" applyNumberFormat="1" applyFont="1" applyBorder="1" applyAlignment="1">
      <alignment horizontal="right" vertical="center"/>
    </xf>
    <xf numFmtId="4" fontId="10" fillId="0" borderId="6" xfId="0" applyNumberFormat="1" applyFont="1" applyBorder="1" applyAlignment="1">
      <alignment horizontal="right" vertical="center"/>
    </xf>
    <xf numFmtId="0" fontId="5" fillId="0" borderId="32" xfId="0" applyFont="1" applyBorder="1" applyAlignment="1">
      <alignment horizontal="center"/>
    </xf>
    <xf numFmtId="0" fontId="6" fillId="0" borderId="5" xfId="0" applyFont="1" applyBorder="1" applyAlignment="1">
      <alignment wrapText="1"/>
    </xf>
    <xf numFmtId="4" fontId="5" fillId="0" borderId="8" xfId="0" applyNumberFormat="1" applyFont="1" applyBorder="1" applyAlignment="1">
      <alignment horizontal="right"/>
    </xf>
    <xf numFmtId="3" fontId="5" fillId="2" borderId="5" xfId="0" applyNumberFormat="1" applyFont="1" applyFill="1" applyBorder="1" applyAlignment="1">
      <alignment horizontal="right"/>
    </xf>
    <xf numFmtId="3" fontId="5" fillId="2" borderId="6" xfId="0" applyNumberFormat="1" applyFont="1" applyFill="1" applyBorder="1" applyAlignment="1">
      <alignment horizontal="right"/>
    </xf>
    <xf numFmtId="0" fontId="6" fillId="2" borderId="27" xfId="0" applyFont="1" applyFill="1" applyBorder="1" applyAlignment="1">
      <alignment horizontal="center" wrapText="1"/>
    </xf>
    <xf numFmtId="0" fontId="6" fillId="2" borderId="20" xfId="0" applyFont="1" applyFill="1" applyBorder="1" applyAlignment="1">
      <alignment wrapText="1"/>
    </xf>
    <xf numFmtId="4" fontId="6" fillId="2" borderId="20" xfId="0" applyNumberFormat="1" applyFont="1" applyFill="1" applyBorder="1" applyAlignment="1">
      <alignment horizontal="right"/>
    </xf>
    <xf numFmtId="4" fontId="6" fillId="2" borderId="21" xfId="0" applyNumberFormat="1" applyFont="1" applyFill="1" applyBorder="1" applyAlignment="1">
      <alignment horizontal="right"/>
    </xf>
    <xf numFmtId="49" fontId="12" fillId="0" borderId="31" xfId="0" applyNumberFormat="1" applyFont="1" applyBorder="1" applyAlignment="1">
      <alignment horizontal="center" vertical="center" wrapText="1"/>
    </xf>
    <xf numFmtId="0" fontId="38" fillId="0" borderId="18" xfId="0" applyFont="1" applyBorder="1" applyAlignment="1">
      <alignment vertical="top" wrapText="1"/>
    </xf>
    <xf numFmtId="0" fontId="23" fillId="0" borderId="53" xfId="0" applyFont="1" applyBorder="1" applyAlignment="1">
      <alignment horizontal="center"/>
    </xf>
    <xf numFmtId="0" fontId="23" fillId="0" borderId="62" xfId="0" applyFont="1" applyBorder="1" applyAlignment="1">
      <alignment horizontal="center"/>
    </xf>
    <xf numFmtId="0" fontId="23" fillId="0" borderId="52" xfId="0" applyFont="1" applyBorder="1" applyAlignment="1">
      <alignment horizontal="center"/>
    </xf>
    <xf numFmtId="0" fontId="23" fillId="0" borderId="68" xfId="0" applyFont="1" applyBorder="1" applyAlignment="1">
      <alignment horizontal="center"/>
    </xf>
    <xf numFmtId="0" fontId="23" fillId="0" borderId="66" xfId="0" applyFont="1" applyBorder="1" applyAlignment="1">
      <alignment horizontal="center"/>
    </xf>
    <xf numFmtId="4" fontId="12" fillId="0" borderId="58" xfId="0" applyNumberFormat="1" applyFont="1" applyBorder="1"/>
    <xf numFmtId="4" fontId="12" fillId="0" borderId="42" xfId="0" applyNumberFormat="1" applyFont="1" applyBorder="1"/>
    <xf numFmtId="4" fontId="23" fillId="0" borderId="42" xfId="0" applyNumberFormat="1" applyFont="1" applyBorder="1"/>
    <xf numFmtId="4" fontId="23" fillId="0" borderId="69" xfId="0" applyNumberFormat="1" applyFont="1" applyBorder="1"/>
    <xf numFmtId="4" fontId="23" fillId="0" borderId="70" xfId="0" applyNumberFormat="1" applyFont="1" applyBorder="1"/>
    <xf numFmtId="0" fontId="2" fillId="2" borderId="71" xfId="0" applyFont="1" applyFill="1" applyBorder="1" applyAlignment="1">
      <alignment horizontal="center" wrapText="1"/>
    </xf>
    <xf numFmtId="4" fontId="2" fillId="0" borderId="23" xfId="0" applyNumberFormat="1" applyFont="1" applyBorder="1" applyAlignment="1">
      <alignment horizontal="right"/>
    </xf>
    <xf numFmtId="4" fontId="2" fillId="2" borderId="23" xfId="0" applyNumberFormat="1" applyFont="1" applyFill="1" applyBorder="1" applyAlignment="1">
      <alignment horizontal="right"/>
    </xf>
    <xf numFmtId="4" fontId="2" fillId="2" borderId="24" xfId="0" applyNumberFormat="1" applyFont="1" applyFill="1" applyBorder="1" applyAlignment="1">
      <alignment horizontal="right"/>
    </xf>
    <xf numFmtId="4" fontId="2" fillId="0" borderId="1" xfId="0" applyNumberFormat="1" applyFont="1" applyBorder="1" applyAlignment="1">
      <alignment horizontal="right"/>
    </xf>
    <xf numFmtId="4" fontId="12" fillId="2" borderId="1" xfId="0" applyNumberFormat="1" applyFont="1" applyFill="1" applyBorder="1" applyAlignment="1">
      <alignment horizontal="right"/>
    </xf>
    <xf numFmtId="0" fontId="4" fillId="0" borderId="1" xfId="0" applyFont="1" applyBorder="1" applyAlignment="1">
      <alignment horizontal="left" vertical="center" wrapText="1"/>
    </xf>
    <xf numFmtId="4" fontId="5" fillId="0" borderId="1" xfId="0" applyNumberFormat="1" applyFont="1" applyBorder="1" applyAlignment="1">
      <alignment horizontal="center" vertical="center"/>
    </xf>
    <xf numFmtId="4" fontId="2" fillId="0" borderId="1" xfId="0" applyNumberFormat="1" applyFont="1" applyBorder="1" applyAlignment="1">
      <alignment horizontal="center" vertical="center"/>
    </xf>
    <xf numFmtId="4" fontId="2" fillId="0" borderId="4" xfId="0" applyNumberFormat="1" applyFont="1" applyBorder="1" applyAlignment="1">
      <alignment horizontal="center" vertical="center"/>
    </xf>
    <xf numFmtId="4" fontId="5" fillId="0" borderId="20" xfId="0" applyNumberFormat="1" applyFont="1" applyBorder="1" applyAlignment="1">
      <alignment horizontal="center" vertical="center"/>
    </xf>
    <xf numFmtId="4" fontId="2" fillId="0" borderId="20" xfId="0" applyNumberFormat="1" applyFont="1" applyBorder="1" applyAlignment="1">
      <alignment horizontal="center" vertical="center"/>
    </xf>
    <xf numFmtId="4" fontId="2" fillId="0" borderId="21" xfId="0" applyNumberFormat="1" applyFont="1" applyBorder="1" applyAlignment="1">
      <alignment horizontal="center" vertical="center"/>
    </xf>
    <xf numFmtId="4" fontId="12" fillId="0" borderId="1" xfId="0" applyNumberFormat="1" applyFont="1" applyBorder="1" applyAlignment="1">
      <alignment horizontal="center" vertical="center"/>
    </xf>
    <xf numFmtId="4" fontId="12" fillId="0" borderId="4" xfId="0" applyNumberFormat="1" applyFont="1" applyBorder="1" applyAlignment="1">
      <alignment horizontal="center" vertical="center"/>
    </xf>
    <xf numFmtId="4" fontId="23" fillId="0" borderId="4" xfId="0" applyNumberFormat="1" applyFont="1" applyBorder="1" applyAlignment="1">
      <alignment horizontal="center" vertical="center"/>
    </xf>
    <xf numFmtId="0" fontId="6" fillId="0" borderId="0" xfId="0" applyFont="1" applyAlignment="1">
      <alignment horizontal="center" vertical="center" wrapText="1"/>
    </xf>
    <xf numFmtId="0" fontId="6" fillId="0" borderId="0" xfId="0" applyFont="1" applyAlignment="1">
      <alignment horizontal="center" vertical="center"/>
    </xf>
    <xf numFmtId="1" fontId="2" fillId="0" borderId="0" xfId="0" applyNumberFormat="1" applyFont="1" applyAlignment="1">
      <alignment horizontal="center" vertical="center"/>
    </xf>
    <xf numFmtId="0" fontId="34" fillId="0" borderId="18" xfId="0" applyFont="1" applyBorder="1" applyAlignment="1">
      <alignment horizontal="left" vertical="center" wrapText="1"/>
    </xf>
    <xf numFmtId="0" fontId="34" fillId="3" borderId="18" xfId="0" applyFont="1" applyFill="1" applyBorder="1" applyAlignment="1">
      <alignment horizontal="left" vertical="center" wrapText="1"/>
    </xf>
    <xf numFmtId="0" fontId="4" fillId="0" borderId="1" xfId="0" applyFont="1" applyBorder="1" applyAlignment="1">
      <alignment horizontal="left" wrapText="1"/>
    </xf>
    <xf numFmtId="0" fontId="39" fillId="0" borderId="3" xfId="0" applyFont="1" applyBorder="1" applyAlignment="1">
      <alignment horizontal="center" vertical="center"/>
    </xf>
    <xf numFmtId="0" fontId="39" fillId="0" borderId="1" xfId="0" applyFont="1" applyBorder="1" applyAlignment="1">
      <alignment horizontal="center" vertical="center"/>
    </xf>
    <xf numFmtId="0" fontId="2" fillId="0" borderId="22" xfId="0" applyFont="1" applyBorder="1" applyAlignment="1">
      <alignment horizontal="left" vertical="center" wrapText="1"/>
    </xf>
    <xf numFmtId="0" fontId="4" fillId="0" borderId="5" xfId="0" applyFont="1" applyBorder="1" applyAlignment="1">
      <alignment vertical="center" wrapText="1"/>
    </xf>
    <xf numFmtId="4" fontId="5" fillId="0" borderId="5" xfId="0" applyNumberFormat="1" applyFont="1" applyBorder="1" applyAlignment="1">
      <alignment horizontal="center" vertical="center"/>
    </xf>
    <xf numFmtId="4" fontId="2" fillId="0" borderId="5" xfId="0" applyNumberFormat="1" applyFont="1" applyBorder="1" applyAlignment="1">
      <alignment horizontal="center" vertical="center"/>
    </xf>
    <xf numFmtId="4" fontId="2" fillId="0" borderId="6" xfId="0" applyNumberFormat="1" applyFont="1" applyBorder="1" applyAlignment="1">
      <alignment horizontal="center" vertical="center"/>
    </xf>
    <xf numFmtId="4" fontId="5" fillId="0" borderId="4" xfId="0" applyNumberFormat="1" applyFont="1" applyBorder="1" applyAlignment="1">
      <alignment horizontal="center" vertical="center"/>
    </xf>
    <xf numFmtId="0" fontId="4" fillId="0" borderId="11" xfId="0" applyFont="1" applyBorder="1" applyAlignment="1">
      <alignment vertical="center" wrapText="1"/>
    </xf>
    <xf numFmtId="4" fontId="2" fillId="0" borderId="11" xfId="0" applyNumberFormat="1" applyFont="1" applyBorder="1" applyAlignment="1">
      <alignment horizontal="center" vertical="center"/>
    </xf>
    <xf numFmtId="4" fontId="6" fillId="0" borderId="4" xfId="0" applyNumberFormat="1" applyFont="1" applyBorder="1" applyAlignment="1">
      <alignment horizontal="right" vertical="center"/>
    </xf>
    <xf numFmtId="1" fontId="8" fillId="0" borderId="0" xfId="0" applyNumberFormat="1" applyFont="1"/>
    <xf numFmtId="164" fontId="8" fillId="0" borderId="0" xfId="0" applyNumberFormat="1" applyFont="1"/>
    <xf numFmtId="4" fontId="2" fillId="2" borderId="4" xfId="0" applyNumberFormat="1" applyFont="1" applyFill="1" applyBorder="1" applyAlignment="1">
      <alignment horizontal="right" vertical="center"/>
    </xf>
    <xf numFmtId="0" fontId="2" fillId="2" borderId="39" xfId="0" applyFont="1" applyFill="1" applyBorder="1" applyAlignment="1">
      <alignment horizontal="center" vertical="center" wrapText="1"/>
    </xf>
    <xf numFmtId="0" fontId="2" fillId="2" borderId="50" xfId="0" applyFont="1" applyFill="1" applyBorder="1" applyAlignment="1">
      <alignment wrapText="1"/>
    </xf>
    <xf numFmtId="4" fontId="2" fillId="0" borderId="50" xfId="0" applyNumberFormat="1" applyFont="1" applyBorder="1" applyAlignment="1">
      <alignment horizontal="right" vertical="center"/>
    </xf>
    <xf numFmtId="3" fontId="2" fillId="0" borderId="49" xfId="0" applyNumberFormat="1" applyFont="1" applyBorder="1" applyAlignment="1">
      <alignment horizontal="right"/>
    </xf>
    <xf numFmtId="3" fontId="2" fillId="0" borderId="73" xfId="0" applyNumberFormat="1" applyFont="1" applyBorder="1" applyAlignment="1">
      <alignment horizontal="right"/>
    </xf>
    <xf numFmtId="0" fontId="38" fillId="0" borderId="18" xfId="0" applyFont="1" applyBorder="1" applyAlignment="1">
      <alignment horizontal="left" vertical="center" wrapText="1"/>
    </xf>
    <xf numFmtId="4" fontId="10" fillId="0" borderId="6" xfId="0" applyNumberFormat="1" applyFont="1" applyBorder="1"/>
    <xf numFmtId="49" fontId="12" fillId="0" borderId="17" xfId="0" applyNumberFormat="1" applyFont="1" applyBorder="1" applyAlignment="1">
      <alignment horizontal="center" vertical="center" wrapText="1"/>
    </xf>
    <xf numFmtId="49" fontId="13" fillId="0" borderId="42" xfId="0" applyNumberFormat="1" applyFont="1" applyBorder="1" applyAlignment="1">
      <alignment horizontal="center" vertical="center"/>
    </xf>
    <xf numFmtId="49" fontId="13" fillId="0" borderId="5" xfId="0" applyNumberFormat="1" applyFont="1" applyBorder="1" applyAlignment="1">
      <alignment horizontal="center" vertical="center"/>
    </xf>
    <xf numFmtId="49" fontId="13" fillId="0" borderId="8" xfId="0" applyNumberFormat="1" applyFont="1" applyBorder="1" applyAlignment="1">
      <alignment horizontal="center" vertical="center"/>
    </xf>
    <xf numFmtId="0" fontId="13" fillId="0" borderId="22" xfId="0" applyFont="1" applyBorder="1" applyAlignment="1">
      <alignment horizontal="left" wrapText="1"/>
    </xf>
    <xf numFmtId="0" fontId="4" fillId="0" borderId="5" xfId="0" applyFont="1" applyBorder="1" applyAlignment="1">
      <alignment wrapText="1"/>
    </xf>
    <xf numFmtId="0" fontId="14" fillId="0" borderId="5" xfId="0" applyFont="1" applyBorder="1" applyAlignment="1">
      <alignment wrapText="1"/>
    </xf>
    <xf numFmtId="4" fontId="2" fillId="0" borderId="6" xfId="0" applyNumberFormat="1" applyFont="1" applyBorder="1"/>
    <xf numFmtId="0" fontId="1" fillId="2" borderId="32" xfId="0" applyFont="1" applyFill="1" applyBorder="1" applyAlignment="1">
      <alignment horizontal="center" wrapText="1"/>
    </xf>
    <xf numFmtId="0" fontId="1" fillId="2" borderId="5" xfId="0" applyFont="1" applyFill="1" applyBorder="1" applyAlignment="1">
      <alignment wrapText="1"/>
    </xf>
    <xf numFmtId="4" fontId="1" fillId="0" borderId="5" xfId="0" applyNumberFormat="1" applyFont="1" applyBorder="1" applyAlignment="1">
      <alignment horizontal="right"/>
    </xf>
    <xf numFmtId="4" fontId="1" fillId="2" borderId="6" xfId="0" applyNumberFormat="1" applyFont="1" applyFill="1" applyBorder="1" applyAlignment="1">
      <alignment horizontal="right"/>
    </xf>
    <xf numFmtId="0" fontId="1" fillId="2" borderId="13" xfId="0" applyFont="1" applyFill="1" applyBorder="1" applyAlignment="1">
      <alignment horizontal="center" wrapText="1"/>
    </xf>
    <xf numFmtId="0" fontId="1" fillId="2" borderId="14" xfId="0" applyFont="1" applyFill="1" applyBorder="1" applyAlignment="1">
      <alignment wrapText="1"/>
    </xf>
    <xf numFmtId="0" fontId="2" fillId="0" borderId="20" xfId="0" applyFont="1" applyBorder="1" applyAlignment="1">
      <alignment vertical="top" wrapText="1"/>
    </xf>
    <xf numFmtId="49" fontId="1" fillId="0" borderId="30" xfId="0" applyNumberFormat="1" applyFont="1" applyBorder="1" applyAlignment="1">
      <alignment horizontal="center" vertical="center"/>
    </xf>
    <xf numFmtId="49" fontId="10" fillId="0" borderId="32" xfId="0" applyNumberFormat="1" applyFont="1" applyBorder="1" applyAlignment="1">
      <alignment horizontal="center" vertical="center"/>
    </xf>
    <xf numFmtId="49" fontId="10" fillId="0" borderId="8" xfId="0" applyNumberFormat="1" applyFont="1" applyBorder="1" applyAlignment="1">
      <alignment horizontal="center" vertical="center"/>
    </xf>
    <xf numFmtId="0" fontId="40" fillId="0" borderId="22" xfId="0" applyFont="1" applyBorder="1" applyAlignment="1">
      <alignment horizontal="left" vertical="top" wrapText="1"/>
    </xf>
    <xf numFmtId="4" fontId="10" fillId="0" borderId="5" xfId="0" applyNumberFormat="1" applyFont="1" applyBorder="1"/>
    <xf numFmtId="4" fontId="10" fillId="0" borderId="8" xfId="0" applyNumberFormat="1" applyFont="1" applyBorder="1"/>
    <xf numFmtId="3" fontId="10" fillId="0" borderId="0" xfId="0" applyNumberFormat="1" applyFont="1"/>
    <xf numFmtId="4" fontId="10" fillId="0" borderId="0" xfId="0" applyNumberFormat="1" applyFont="1"/>
    <xf numFmtId="49" fontId="1" fillId="0" borderId="31" xfId="0" applyNumberFormat="1" applyFont="1" applyBorder="1" applyAlignment="1">
      <alignment horizontal="center" vertical="center"/>
    </xf>
    <xf numFmtId="49" fontId="10" fillId="0" borderId="3" xfId="0" applyNumberFormat="1" applyFont="1" applyBorder="1" applyAlignment="1">
      <alignment horizontal="center" vertical="center"/>
    </xf>
    <xf numFmtId="49" fontId="10" fillId="0" borderId="7" xfId="0" applyNumberFormat="1" applyFont="1" applyBorder="1" applyAlignment="1">
      <alignment horizontal="center" vertical="center"/>
    </xf>
    <xf numFmtId="0" fontId="40" fillId="0" borderId="18" xfId="0" applyFont="1" applyBorder="1" applyAlignment="1">
      <alignment horizontal="left" wrapText="1"/>
    </xf>
    <xf numFmtId="4" fontId="10" fillId="0" borderId="1" xfId="0" applyNumberFormat="1" applyFont="1" applyBorder="1"/>
    <xf numFmtId="4" fontId="10" fillId="0" borderId="7" xfId="0" applyNumberFormat="1" applyFont="1" applyBorder="1"/>
    <xf numFmtId="4" fontId="1" fillId="0" borderId="26" xfId="0" applyNumberFormat="1" applyFont="1" applyBorder="1"/>
    <xf numFmtId="49" fontId="1" fillId="0" borderId="31" xfId="0" applyNumberFormat="1" applyFont="1" applyBorder="1" applyAlignment="1">
      <alignment horizontal="center" vertical="center" wrapText="1"/>
    </xf>
    <xf numFmtId="0" fontId="10" fillId="2" borderId="3" xfId="0" applyFont="1" applyFill="1" applyBorder="1" applyAlignment="1">
      <alignment horizontal="center" vertical="center" wrapText="1"/>
    </xf>
    <xf numFmtId="49" fontId="10" fillId="2" borderId="7" xfId="0" applyNumberFormat="1" applyFont="1" applyFill="1" applyBorder="1" applyAlignment="1">
      <alignment horizontal="center" vertical="center" wrapText="1"/>
    </xf>
    <xf numFmtId="0" fontId="40" fillId="0" borderId="18" xfId="0" applyFont="1" applyBorder="1" applyAlignment="1">
      <alignment vertical="top" wrapText="1"/>
    </xf>
    <xf numFmtId="4" fontId="10" fillId="0" borderId="18" xfId="0" applyNumberFormat="1" applyFont="1" applyBorder="1"/>
    <xf numFmtId="4" fontId="29" fillId="0" borderId="4" xfId="0" applyNumberFormat="1" applyFont="1" applyBorder="1"/>
    <xf numFmtId="0" fontId="40" fillId="0" borderId="0" xfId="0" applyFont="1" applyAlignment="1">
      <alignment vertical="top" wrapText="1"/>
    </xf>
    <xf numFmtId="4" fontId="10" fillId="0" borderId="7" xfId="0" applyNumberFormat="1" applyFont="1" applyBorder="1" applyAlignment="1">
      <alignment vertical="center"/>
    </xf>
    <xf numFmtId="4" fontId="10" fillId="0" borderId="1" xfId="0" applyNumberFormat="1" applyFont="1" applyBorder="1" applyAlignment="1">
      <alignment vertical="center"/>
    </xf>
    <xf numFmtId="49" fontId="10" fillId="2" borderId="1" xfId="0" applyNumberFormat="1" applyFont="1" applyFill="1" applyBorder="1" applyAlignment="1">
      <alignment horizontal="center" vertical="center" wrapText="1"/>
    </xf>
    <xf numFmtId="4" fontId="29" fillId="0" borderId="1" xfId="0" applyNumberFormat="1" applyFont="1" applyBorder="1" applyAlignment="1">
      <alignment vertical="center"/>
    </xf>
    <xf numFmtId="4" fontId="29" fillId="0" borderId="4" xfId="0" applyNumberFormat="1" applyFont="1" applyBorder="1" applyAlignment="1">
      <alignment vertical="center"/>
    </xf>
    <xf numFmtId="4" fontId="10" fillId="0" borderId="7" xfId="0" applyNumberFormat="1" applyFont="1" applyBorder="1" applyAlignment="1">
      <alignment horizontal="center" vertical="center"/>
    </xf>
    <xf numFmtId="4" fontId="10" fillId="0" borderId="1" xfId="0" applyNumberFormat="1" applyFont="1" applyBorder="1" applyAlignment="1">
      <alignment horizontal="center" vertical="center"/>
    </xf>
    <xf numFmtId="4" fontId="10" fillId="0" borderId="4" xfId="0" applyNumberFormat="1" applyFont="1" applyBorder="1" applyAlignment="1">
      <alignment horizontal="center" vertical="center"/>
    </xf>
    <xf numFmtId="4" fontId="10" fillId="0" borderId="22" xfId="0" applyNumberFormat="1" applyFont="1" applyBorder="1"/>
    <xf numFmtId="49" fontId="1" fillId="0" borderId="7" xfId="0" applyNumberFormat="1" applyFont="1" applyBorder="1" applyAlignment="1">
      <alignment horizontal="center" vertical="center"/>
    </xf>
    <xf numFmtId="0" fontId="41" fillId="0" borderId="18" xfId="0" applyFont="1" applyBorder="1" applyAlignment="1">
      <alignment horizontal="left" wrapText="1"/>
    </xf>
    <xf numFmtId="4" fontId="1" fillId="0" borderId="1" xfId="0" applyNumberFormat="1" applyFont="1" applyBorder="1"/>
    <xf numFmtId="3" fontId="1" fillId="0" borderId="0" xfId="0" applyNumberFormat="1" applyFont="1"/>
    <xf numFmtId="49" fontId="42" fillId="0" borderId="31" xfId="0" applyNumberFormat="1" applyFont="1" applyBorder="1" applyAlignment="1">
      <alignment horizontal="center" vertical="center"/>
    </xf>
    <xf numFmtId="49" fontId="29" fillId="0" borderId="3" xfId="0" applyNumberFormat="1" applyFont="1" applyBorder="1" applyAlignment="1">
      <alignment horizontal="center" vertical="center"/>
    </xf>
    <xf numFmtId="49" fontId="29" fillId="0" borderId="7" xfId="0" applyNumberFormat="1" applyFont="1" applyBorder="1" applyAlignment="1">
      <alignment horizontal="center" vertical="center"/>
    </xf>
    <xf numFmtId="0" fontId="43" fillId="0" borderId="18" xfId="0" applyFont="1" applyBorder="1" applyAlignment="1">
      <alignment horizontal="left" wrapText="1"/>
    </xf>
    <xf numFmtId="4" fontId="29" fillId="0" borderId="18" xfId="0" applyNumberFormat="1" applyFont="1" applyBorder="1"/>
    <xf numFmtId="4" fontId="29" fillId="0" borderId="1" xfId="0" applyNumberFormat="1" applyFont="1" applyBorder="1"/>
    <xf numFmtId="4" fontId="29" fillId="0" borderId="7" xfId="0" applyNumberFormat="1" applyFont="1" applyBorder="1"/>
    <xf numFmtId="0" fontId="29" fillId="0" borderId="0" xfId="0" applyFont="1"/>
    <xf numFmtId="0" fontId="40" fillId="0" borderId="18" xfId="0" applyFont="1" applyBorder="1" applyAlignment="1">
      <alignment horizontal="left" vertical="center" wrapText="1"/>
    </xf>
    <xf numFmtId="4" fontId="10" fillId="0" borderId="1" xfId="0" applyNumberFormat="1" applyFont="1" applyBorder="1" applyAlignment="1">
      <alignment horizontal="right"/>
    </xf>
    <xf numFmtId="4" fontId="10" fillId="0" borderId="4" xfId="0" applyNumberFormat="1" applyFont="1" applyBorder="1" applyAlignment="1">
      <alignment horizontal="right"/>
    </xf>
    <xf numFmtId="49" fontId="10" fillId="0" borderId="1" xfId="0" applyNumberFormat="1" applyFont="1" applyBorder="1" applyAlignment="1">
      <alignment horizontal="center" vertical="center"/>
    </xf>
    <xf numFmtId="4" fontId="39" fillId="0" borderId="7" xfId="0" applyNumberFormat="1" applyFont="1" applyBorder="1"/>
    <xf numFmtId="165" fontId="10" fillId="0" borderId="1" xfId="0" applyNumberFormat="1" applyFont="1" applyBorder="1" applyAlignment="1">
      <alignment horizontal="right"/>
    </xf>
    <xf numFmtId="49" fontId="1" fillId="0" borderId="48" xfId="0" applyNumberFormat="1" applyFont="1" applyBorder="1" applyAlignment="1">
      <alignment horizontal="center" vertical="center"/>
    </xf>
    <xf numFmtId="0" fontId="10" fillId="0" borderId="27" xfId="0" applyFont="1" applyBorder="1" applyAlignment="1">
      <alignment horizontal="center" vertical="center"/>
    </xf>
    <xf numFmtId="49" fontId="10" fillId="0" borderId="20" xfId="0" applyNumberFormat="1" applyFont="1" applyBorder="1" applyAlignment="1">
      <alignment horizontal="center" vertical="center"/>
    </xf>
    <xf numFmtId="0" fontId="40" fillId="0" borderId="74" xfId="0" applyFont="1" applyBorder="1" applyAlignment="1">
      <alignment wrapText="1"/>
    </xf>
    <xf numFmtId="4" fontId="10" fillId="0" borderId="28" xfId="0" applyNumberFormat="1" applyFont="1" applyBorder="1"/>
    <xf numFmtId="4" fontId="10" fillId="0" borderId="65" xfId="0" applyNumberFormat="1" applyFont="1" applyBorder="1"/>
    <xf numFmtId="4" fontId="1" fillId="0" borderId="48" xfId="0" applyNumberFormat="1" applyFont="1" applyBorder="1"/>
    <xf numFmtId="49" fontId="1" fillId="0" borderId="30" xfId="0" applyNumberFormat="1" applyFont="1" applyBorder="1" applyAlignment="1">
      <alignment horizontal="center" vertical="center" wrapText="1"/>
    </xf>
    <xf numFmtId="49" fontId="10" fillId="2" borderId="37" xfId="0" applyNumberFormat="1" applyFont="1" applyFill="1" applyBorder="1" applyAlignment="1">
      <alignment horizontal="center" vertical="center" wrapText="1"/>
    </xf>
    <xf numFmtId="49" fontId="10" fillId="2" borderId="10" xfId="0" applyNumberFormat="1" applyFont="1" applyFill="1" applyBorder="1" applyAlignment="1">
      <alignment horizontal="center" vertical="center" wrapText="1"/>
    </xf>
    <xf numFmtId="4" fontId="10" fillId="0" borderId="38" xfId="0" applyNumberFormat="1" applyFont="1" applyBorder="1"/>
    <xf numFmtId="0" fontId="1" fillId="2" borderId="3" xfId="0" applyFont="1" applyFill="1" applyBorder="1" applyAlignment="1">
      <alignment horizontal="center" vertical="center" wrapText="1"/>
    </xf>
    <xf numFmtId="49" fontId="1" fillId="2" borderId="1" xfId="0" applyNumberFormat="1" applyFont="1" applyFill="1" applyBorder="1" applyAlignment="1">
      <alignment horizontal="center" vertical="center" wrapText="1"/>
    </xf>
    <xf numFmtId="4" fontId="1" fillId="0" borderId="7" xfId="0" applyNumberFormat="1" applyFont="1" applyBorder="1"/>
    <xf numFmtId="0" fontId="29" fillId="2" borderId="3" xfId="0" applyFont="1" applyFill="1" applyBorder="1" applyAlignment="1">
      <alignment horizontal="center" vertical="center" wrapText="1"/>
    </xf>
    <xf numFmtId="49" fontId="29" fillId="2" borderId="1" xfId="0" applyNumberFormat="1" applyFont="1" applyFill="1" applyBorder="1" applyAlignment="1">
      <alignment horizontal="center" vertical="center" wrapText="1"/>
    </xf>
    <xf numFmtId="0" fontId="42" fillId="0" borderId="0" xfId="0" applyFont="1"/>
    <xf numFmtId="4" fontId="10" fillId="0" borderId="2" xfId="0" applyNumberFormat="1" applyFont="1" applyBorder="1"/>
    <xf numFmtId="0" fontId="1"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4" fontId="10" fillId="0" borderId="20" xfId="0" applyNumberFormat="1" applyFont="1" applyBorder="1"/>
    <xf numFmtId="4" fontId="10" fillId="0" borderId="21" xfId="0" applyNumberFormat="1" applyFont="1" applyBorder="1"/>
    <xf numFmtId="4" fontId="42" fillId="0" borderId="1" xfId="0" applyNumberFormat="1" applyFont="1" applyBorder="1"/>
    <xf numFmtId="4" fontId="42" fillId="0" borderId="4" xfId="0" applyNumberFormat="1" applyFont="1" applyBorder="1"/>
    <xf numFmtId="4" fontId="42" fillId="0" borderId="7" xfId="0" applyNumberFormat="1" applyFont="1" applyBorder="1"/>
    <xf numFmtId="0" fontId="10" fillId="2" borderId="35" xfId="0" applyFont="1" applyFill="1" applyBorder="1" applyAlignment="1">
      <alignment horizontal="center" vertical="center" wrapText="1"/>
    </xf>
    <xf numFmtId="49" fontId="10" fillId="2" borderId="11" xfId="0" applyNumberFormat="1" applyFont="1" applyFill="1" applyBorder="1" applyAlignment="1">
      <alignment horizontal="center" vertical="center" wrapText="1"/>
    </xf>
    <xf numFmtId="0" fontId="40" fillId="0" borderId="12" xfId="0" applyFont="1" applyBorder="1" applyAlignment="1">
      <alignment vertical="top" wrapText="1"/>
    </xf>
    <xf numFmtId="4" fontId="1" fillId="0" borderId="20" xfId="0" applyNumberFormat="1" applyFont="1" applyBorder="1"/>
    <xf numFmtId="4" fontId="1" fillId="0" borderId="21" xfId="0" applyNumberFormat="1" applyFont="1" applyBorder="1"/>
    <xf numFmtId="4" fontId="1" fillId="0" borderId="27" xfId="0" applyNumberFormat="1" applyFont="1" applyBorder="1"/>
    <xf numFmtId="4" fontId="1" fillId="0" borderId="28" xfId="0" applyNumberFormat="1" applyFont="1" applyBorder="1"/>
    <xf numFmtId="4" fontId="10" fillId="0" borderId="26" xfId="0" applyNumberFormat="1" applyFont="1" applyBorder="1"/>
    <xf numFmtId="0" fontId="41" fillId="0" borderId="18" xfId="0" applyFont="1" applyBorder="1" applyAlignment="1">
      <alignment vertical="center" wrapText="1"/>
    </xf>
    <xf numFmtId="0" fontId="41" fillId="0" borderId="18" xfId="0" applyFont="1" applyBorder="1" applyAlignment="1">
      <alignment vertical="top" wrapText="1"/>
    </xf>
    <xf numFmtId="0" fontId="23" fillId="2" borderId="3" xfId="0" applyFont="1" applyFill="1" applyBorder="1" applyAlignment="1">
      <alignment horizontal="center" vertical="center" wrapText="1"/>
    </xf>
    <xf numFmtId="0" fontId="38" fillId="0" borderId="18" xfId="0" applyFont="1" applyBorder="1" applyAlignment="1">
      <alignment vertical="center" wrapText="1"/>
    </xf>
    <xf numFmtId="0" fontId="40" fillId="0" borderId="18" xfId="0" applyFont="1" applyBorder="1" applyAlignment="1">
      <alignment vertical="center" wrapText="1"/>
    </xf>
    <xf numFmtId="0" fontId="43" fillId="0" borderId="18" xfId="0" applyFont="1" applyBorder="1" applyAlignment="1">
      <alignment vertical="top" wrapText="1"/>
    </xf>
    <xf numFmtId="0" fontId="2" fillId="0" borderId="19" xfId="0" applyFont="1" applyBorder="1" applyAlignment="1">
      <alignment horizontal="left" vertical="center" wrapText="1"/>
    </xf>
    <xf numFmtId="0" fontId="4" fillId="0" borderId="20" xfId="0" applyFont="1" applyBorder="1" applyAlignment="1">
      <alignment vertical="center" wrapText="1"/>
    </xf>
    <xf numFmtId="0" fontId="5" fillId="0" borderId="11" xfId="0" applyFont="1" applyBorder="1" applyAlignment="1">
      <alignment horizontal="center" vertical="center" wrapText="1"/>
    </xf>
    <xf numFmtId="1" fontId="11" fillId="0" borderId="0" xfId="0" applyNumberFormat="1" applyFont="1" applyAlignment="1">
      <alignment horizontal="center"/>
    </xf>
    <xf numFmtId="0" fontId="5" fillId="0" borderId="12" xfId="0" applyFont="1" applyBorder="1" applyAlignment="1">
      <alignment horizontal="center" vertical="center" wrapText="1"/>
    </xf>
    <xf numFmtId="0" fontId="11" fillId="0" borderId="14" xfId="0" applyFont="1" applyBorder="1" applyAlignment="1">
      <alignment horizontal="center"/>
    </xf>
    <xf numFmtId="0" fontId="11" fillId="0" borderId="15" xfId="0" applyFont="1" applyBorder="1" applyAlignment="1">
      <alignment horizontal="center"/>
    </xf>
    <xf numFmtId="49" fontId="12" fillId="0" borderId="37" xfId="0" applyNumberFormat="1" applyFont="1" applyBorder="1" applyAlignment="1">
      <alignment horizontal="center" vertical="center" wrapText="1"/>
    </xf>
    <xf numFmtId="0" fontId="12" fillId="0" borderId="10" xfId="0" applyFont="1" applyBorder="1" applyAlignment="1">
      <alignment horizontal="center" vertical="center" wrapText="1"/>
    </xf>
    <xf numFmtId="49" fontId="12" fillId="0" borderId="10" xfId="0" applyNumberFormat="1" applyFont="1" applyBorder="1" applyAlignment="1">
      <alignment horizontal="center" vertical="center"/>
    </xf>
    <xf numFmtId="0" fontId="46" fillId="0" borderId="10" xfId="0" applyFont="1" applyBorder="1" applyAlignment="1">
      <alignment horizontal="center" vertical="center" wrapText="1"/>
    </xf>
    <xf numFmtId="166" fontId="12" fillId="0" borderId="10" xfId="0" applyNumberFormat="1" applyFont="1" applyBorder="1" applyAlignment="1">
      <alignment horizontal="center" vertical="center" wrapText="1"/>
    </xf>
    <xf numFmtId="167" fontId="46" fillId="0" borderId="10" xfId="0" applyNumberFormat="1" applyFont="1" applyBorder="1" applyAlignment="1">
      <alignment horizontal="center" vertical="center"/>
    </xf>
    <xf numFmtId="167" fontId="46" fillId="0" borderId="16" xfId="0" applyNumberFormat="1" applyFont="1" applyBorder="1" applyAlignment="1">
      <alignment horizontal="center" vertical="center"/>
    </xf>
    <xf numFmtId="0" fontId="12" fillId="0" borderId="20" xfId="0" applyFont="1" applyBorder="1" applyAlignment="1">
      <alignment horizontal="center" vertical="center" wrapText="1"/>
    </xf>
    <xf numFmtId="0" fontId="23" fillId="0" borderId="1" xfId="0" applyFont="1" applyBorder="1"/>
    <xf numFmtId="0" fontId="47" fillId="0" borderId="1" xfId="0" applyFont="1" applyBorder="1" applyAlignment="1">
      <alignment wrapText="1"/>
    </xf>
    <xf numFmtId="49" fontId="12" fillId="0" borderId="32" xfId="0" applyNumberFormat="1" applyFont="1" applyBorder="1" applyAlignment="1">
      <alignment horizontal="center" vertical="center" wrapText="1"/>
    </xf>
    <xf numFmtId="0" fontId="12" fillId="0" borderId="5" xfId="0" applyFont="1" applyBorder="1" applyAlignment="1">
      <alignment horizontal="center" vertical="center" wrapText="1"/>
    </xf>
    <xf numFmtId="0" fontId="49" fillId="0" borderId="8" xfId="0" applyFont="1" applyBorder="1" applyAlignment="1">
      <alignment horizontal="center" wrapText="1"/>
    </xf>
    <xf numFmtId="167" fontId="23" fillId="0" borderId="5" xfId="0" applyNumberFormat="1" applyFont="1" applyBorder="1" applyAlignment="1">
      <alignment horizontal="center" vertical="center"/>
    </xf>
    <xf numFmtId="167" fontId="23" fillId="0" borderId="6" xfId="0" applyNumberFormat="1" applyFont="1" applyBorder="1" applyAlignment="1">
      <alignment horizontal="center" vertical="center"/>
    </xf>
    <xf numFmtId="0" fontId="45" fillId="0" borderId="10" xfId="0" applyFont="1" applyBorder="1" applyAlignment="1">
      <alignment horizontal="center" wrapText="1"/>
    </xf>
    <xf numFmtId="167" fontId="12" fillId="0" borderId="10" xfId="0" applyNumberFormat="1" applyFont="1" applyBorder="1" applyAlignment="1">
      <alignment horizontal="center" vertical="center" wrapText="1"/>
    </xf>
    <xf numFmtId="167" fontId="12" fillId="0" borderId="16" xfId="0" applyNumberFormat="1" applyFont="1" applyBorder="1" applyAlignment="1">
      <alignment horizontal="center" vertical="center" wrapText="1"/>
    </xf>
    <xf numFmtId="0" fontId="12" fillId="0" borderId="1" xfId="0" applyFont="1" applyBorder="1" applyAlignment="1">
      <alignment horizontal="center" vertical="center" wrapText="1"/>
    </xf>
    <xf numFmtId="49" fontId="1" fillId="4" borderId="13" xfId="0" applyNumberFormat="1" applyFont="1" applyFill="1" applyBorder="1" applyAlignment="1">
      <alignment horizontal="center" vertical="center" wrapText="1"/>
    </xf>
    <xf numFmtId="0" fontId="1" fillId="4" borderId="14" xfId="0" applyFont="1" applyFill="1" applyBorder="1" applyAlignment="1">
      <alignment horizontal="center" vertical="center" wrapText="1"/>
    </xf>
    <xf numFmtId="166" fontId="1" fillId="4" borderId="14" xfId="0" applyNumberFormat="1" applyFont="1" applyFill="1" applyBorder="1" applyAlignment="1">
      <alignment horizontal="center" vertical="center" wrapText="1"/>
    </xf>
    <xf numFmtId="167" fontId="1" fillId="4" borderId="14" xfId="0" applyNumberFormat="1" applyFont="1" applyFill="1" applyBorder="1" applyAlignment="1">
      <alignment horizontal="center" vertical="center"/>
    </xf>
    <xf numFmtId="167" fontId="1" fillId="4" borderId="15" xfId="0" applyNumberFormat="1" applyFont="1" applyFill="1" applyBorder="1" applyAlignment="1">
      <alignment horizontal="center" vertical="center"/>
    </xf>
    <xf numFmtId="49" fontId="12" fillId="0" borderId="5" xfId="0" applyNumberFormat="1" applyFont="1" applyBorder="1" applyAlignment="1">
      <alignment horizontal="center" vertical="center" wrapText="1"/>
    </xf>
    <xf numFmtId="0" fontId="46" fillId="0" borderId="5" xfId="0" applyFont="1" applyBorder="1" applyAlignment="1">
      <alignment horizontal="center" vertical="center" wrapText="1"/>
    </xf>
    <xf numFmtId="166" fontId="12" fillId="0" borderId="5" xfId="0" applyNumberFormat="1" applyFont="1" applyBorder="1" applyAlignment="1">
      <alignment horizontal="center" vertical="center" wrapText="1"/>
    </xf>
    <xf numFmtId="49" fontId="12" fillId="4" borderId="13" xfId="0" applyNumberFormat="1" applyFont="1" applyFill="1" applyBorder="1" applyAlignment="1">
      <alignment horizontal="center" vertical="center" wrapText="1"/>
    </xf>
    <xf numFmtId="167" fontId="23" fillId="0" borderId="1" xfId="0" applyNumberFormat="1" applyFont="1" applyBorder="1" applyAlignment="1">
      <alignment horizontal="center" vertical="center"/>
    </xf>
    <xf numFmtId="167" fontId="23" fillId="0" borderId="4" xfId="0" applyNumberFormat="1" applyFont="1" applyBorder="1" applyAlignment="1">
      <alignment horizontal="center" vertical="center"/>
    </xf>
    <xf numFmtId="166" fontId="12" fillId="0" borderId="1" xfId="0" applyNumberFormat="1" applyFont="1" applyBorder="1" applyAlignment="1">
      <alignment horizontal="center" vertical="center" wrapText="1"/>
    </xf>
    <xf numFmtId="49" fontId="1" fillId="4" borderId="32" xfId="0" applyNumberFormat="1" applyFont="1" applyFill="1" applyBorder="1" applyAlignment="1">
      <alignment horizontal="center" vertical="center" wrapText="1"/>
    </xf>
    <xf numFmtId="0" fontId="1" fillId="4" borderId="5" xfId="0" applyFont="1" applyFill="1" applyBorder="1" applyAlignment="1">
      <alignment horizontal="center" vertical="center" wrapText="1"/>
    </xf>
    <xf numFmtId="166" fontId="1" fillId="4" borderId="5" xfId="0" applyNumberFormat="1" applyFont="1" applyFill="1" applyBorder="1" applyAlignment="1">
      <alignment horizontal="center" vertical="center" wrapText="1"/>
    </xf>
    <xf numFmtId="167" fontId="10" fillId="4" borderId="5" xfId="0" applyNumberFormat="1" applyFont="1" applyFill="1" applyBorder="1" applyAlignment="1">
      <alignment horizontal="center" vertical="center"/>
    </xf>
    <xf numFmtId="167" fontId="23" fillId="4" borderId="5" xfId="0" applyNumberFormat="1" applyFont="1" applyFill="1" applyBorder="1" applyAlignment="1">
      <alignment horizontal="center" vertical="center"/>
    </xf>
    <xf numFmtId="167" fontId="23" fillId="4" borderId="6" xfId="0" applyNumberFormat="1" applyFont="1" applyFill="1" applyBorder="1" applyAlignment="1">
      <alignment horizontal="center" vertical="center"/>
    </xf>
    <xf numFmtId="49" fontId="12" fillId="0" borderId="3" xfId="0" applyNumberFormat="1" applyFont="1" applyBorder="1" applyAlignment="1">
      <alignment horizontal="center" vertical="center" wrapText="1"/>
    </xf>
    <xf numFmtId="49" fontId="12" fillId="0" borderId="1" xfId="0" applyNumberFormat="1" applyFont="1" applyBorder="1" applyAlignment="1">
      <alignment horizontal="center" vertical="center" wrapText="1"/>
    </xf>
    <xf numFmtId="0" fontId="50" fillId="0" borderId="2" xfId="0" applyFont="1" applyBorder="1" applyAlignment="1">
      <alignment horizontal="center" wrapText="1"/>
    </xf>
    <xf numFmtId="0" fontId="23" fillId="4" borderId="4" xfId="0" applyFont="1" applyFill="1" applyBorder="1" applyAlignment="1">
      <alignment horizontal="center" vertical="center"/>
    </xf>
    <xf numFmtId="167" fontId="7" fillId="5" borderId="35" xfId="0" applyNumberFormat="1" applyFont="1" applyFill="1" applyBorder="1" applyAlignment="1">
      <alignment horizontal="center" vertical="center" wrapText="1"/>
    </xf>
    <xf numFmtId="167" fontId="7" fillId="5" borderId="11" xfId="0" applyNumberFormat="1" applyFont="1" applyFill="1" applyBorder="1" applyAlignment="1">
      <alignment horizontal="center" vertical="center" wrapText="1"/>
    </xf>
    <xf numFmtId="167" fontId="8" fillId="5" borderId="11" xfId="0" applyNumberFormat="1" applyFont="1" applyFill="1" applyBorder="1" applyAlignment="1">
      <alignment horizontal="center" vertical="center"/>
    </xf>
    <xf numFmtId="167" fontId="8" fillId="5" borderId="12" xfId="0" applyNumberFormat="1" applyFont="1" applyFill="1" applyBorder="1" applyAlignment="1">
      <alignment horizontal="center" vertical="center"/>
    </xf>
    <xf numFmtId="167" fontId="8" fillId="0" borderId="0" xfId="0" applyNumberFormat="1" applyFont="1"/>
    <xf numFmtId="0" fontId="11" fillId="0" borderId="0" xfId="0" applyFont="1" applyAlignment="1">
      <alignment horizontal="center" vertical="center" wrapText="1"/>
    </xf>
    <xf numFmtId="0" fontId="38" fillId="0" borderId="4" xfId="0" applyFont="1" applyBorder="1" applyAlignment="1">
      <alignment vertical="top" wrapText="1"/>
    </xf>
    <xf numFmtId="0" fontId="23" fillId="2" borderId="17" xfId="0" applyFont="1" applyFill="1" applyBorder="1" applyAlignment="1">
      <alignment horizontal="center" vertical="center" wrapText="1"/>
    </xf>
    <xf numFmtId="0" fontId="37" fillId="0" borderId="0" xfId="0" applyFont="1" applyAlignment="1">
      <alignment vertical="center" wrapText="1"/>
    </xf>
    <xf numFmtId="0" fontId="37" fillId="0" borderId="4" xfId="0" applyFont="1" applyBorder="1" applyAlignment="1">
      <alignment vertical="center" wrapText="1"/>
    </xf>
    <xf numFmtId="0" fontId="45" fillId="0" borderId="18" xfId="0" applyFont="1" applyBorder="1" applyAlignment="1">
      <alignment wrapText="1"/>
    </xf>
    <xf numFmtId="166" fontId="7" fillId="5" borderId="11" xfId="0" applyNumberFormat="1" applyFont="1" applyFill="1" applyBorder="1" applyAlignment="1">
      <alignment horizontal="center" vertical="center" wrapText="1"/>
    </xf>
    <xf numFmtId="0" fontId="4" fillId="0" borderId="20" xfId="0" applyFont="1" applyBorder="1" applyAlignment="1">
      <alignment horizontal="left" vertical="center" wrapText="1"/>
    </xf>
    <xf numFmtId="4" fontId="5" fillId="0" borderId="21" xfId="0" applyNumberFormat="1" applyFont="1" applyBorder="1" applyAlignment="1">
      <alignment horizontal="center" vertical="center"/>
    </xf>
    <xf numFmtId="0" fontId="2" fillId="0" borderId="1" xfId="0" applyFont="1" applyBorder="1" applyAlignment="1">
      <alignment horizontal="left" vertical="center" wrapText="1"/>
    </xf>
    <xf numFmtId="0" fontId="34" fillId="0" borderId="19" xfId="0" applyFont="1" applyBorder="1" applyAlignment="1">
      <alignment horizontal="left" vertical="center" wrapText="1"/>
    </xf>
    <xf numFmtId="0" fontId="4" fillId="0" borderId="5" xfId="0" applyFont="1" applyBorder="1" applyAlignment="1">
      <alignment horizontal="left" wrapText="1"/>
    </xf>
    <xf numFmtId="0" fontId="2" fillId="0" borderId="47" xfId="0" applyFont="1" applyBorder="1" applyAlignment="1">
      <alignment vertical="center" wrapText="1"/>
    </xf>
    <xf numFmtId="0" fontId="4" fillId="0" borderId="10" xfId="0" applyFont="1" applyBorder="1" applyAlignment="1">
      <alignment horizontal="left" vertical="center" wrapText="1"/>
    </xf>
    <xf numFmtId="0" fontId="4" fillId="0" borderId="10" xfId="0" applyFont="1" applyBorder="1" applyAlignment="1">
      <alignment vertical="center" wrapText="1"/>
    </xf>
    <xf numFmtId="4" fontId="2" fillId="0" borderId="10" xfId="0" applyNumberFormat="1" applyFont="1" applyBorder="1" applyAlignment="1">
      <alignment horizontal="center" vertical="center"/>
    </xf>
    <xf numFmtId="4" fontId="2" fillId="0" borderId="16" xfId="0" applyNumberFormat="1" applyFont="1" applyBorder="1" applyAlignment="1">
      <alignment horizontal="center" vertical="center"/>
    </xf>
    <xf numFmtId="0" fontId="2" fillId="0" borderId="60" xfId="0" applyFont="1" applyBorder="1" applyAlignment="1">
      <alignment vertical="center" wrapText="1"/>
    </xf>
    <xf numFmtId="0" fontId="4" fillId="0" borderId="11" xfId="0" applyFont="1" applyBorder="1" applyAlignment="1">
      <alignment horizontal="left" vertical="center" wrapText="1"/>
    </xf>
    <xf numFmtId="4" fontId="2" fillId="0" borderId="12" xfId="0" applyNumberFormat="1" applyFont="1" applyBorder="1" applyAlignment="1">
      <alignment horizontal="center" vertical="center"/>
    </xf>
    <xf numFmtId="0" fontId="10" fillId="0" borderId="32" xfId="0" applyFont="1" applyBorder="1" applyAlignment="1">
      <alignment horizontal="center"/>
    </xf>
    <xf numFmtId="0" fontId="38" fillId="0" borderId="22" xfId="0" applyFont="1" applyBorder="1" applyAlignment="1">
      <alignment horizontal="left" wrapText="1"/>
    </xf>
    <xf numFmtId="166" fontId="24" fillId="0" borderId="20" xfId="0" applyNumberFormat="1" applyFont="1" applyBorder="1" applyAlignment="1">
      <alignment horizontal="center" vertical="center" wrapText="1"/>
    </xf>
    <xf numFmtId="167" fontId="23" fillId="0" borderId="20" xfId="0" applyNumberFormat="1" applyFont="1" applyBorder="1" applyAlignment="1">
      <alignment horizontal="center" vertical="center"/>
    </xf>
    <xf numFmtId="167" fontId="23" fillId="0" borderId="21" xfId="0" applyNumberFormat="1" applyFont="1" applyBorder="1" applyAlignment="1">
      <alignment horizontal="center" vertical="center"/>
    </xf>
    <xf numFmtId="0" fontId="24" fillId="0" borderId="20" xfId="0" applyFont="1" applyBorder="1" applyAlignment="1">
      <alignment horizontal="center" vertical="center" wrapText="1"/>
    </xf>
    <xf numFmtId="49" fontId="12" fillId="0" borderId="43" xfId="0" applyNumberFormat="1" applyFont="1" applyBorder="1" applyAlignment="1">
      <alignment horizontal="center" vertical="center" wrapText="1"/>
    </xf>
    <xf numFmtId="0" fontId="49" fillId="0" borderId="20" xfId="0" applyFont="1" applyBorder="1" applyAlignment="1">
      <alignment horizontal="center" wrapText="1"/>
    </xf>
    <xf numFmtId="49" fontId="12" fillId="0" borderId="31" xfId="0" applyNumberFormat="1" applyFont="1" applyBorder="1" applyAlignment="1">
      <alignment horizontal="center" vertical="center"/>
    </xf>
    <xf numFmtId="0" fontId="37" fillId="0" borderId="2" xfId="0" applyFont="1" applyBorder="1" applyAlignment="1">
      <alignment wrapText="1"/>
    </xf>
    <xf numFmtId="49" fontId="23" fillId="0" borderId="17" xfId="0" applyNumberFormat="1" applyFont="1" applyBorder="1" applyAlignment="1">
      <alignment horizontal="center" vertical="center"/>
    </xf>
    <xf numFmtId="49" fontId="23" fillId="0" borderId="1" xfId="0" applyNumberFormat="1" applyFont="1" applyBorder="1" applyAlignment="1">
      <alignment horizontal="center" vertical="center"/>
    </xf>
    <xf numFmtId="0" fontId="38" fillId="0" borderId="2" xfId="0" applyFont="1" applyBorder="1" applyAlignment="1">
      <alignment horizontal="left" wrapText="1"/>
    </xf>
    <xf numFmtId="0" fontId="40" fillId="0" borderId="66" xfId="0" applyFont="1" applyBorder="1" applyAlignment="1">
      <alignment vertical="top" wrapText="1"/>
    </xf>
    <xf numFmtId="49" fontId="12" fillId="0" borderId="17" xfId="0" applyNumberFormat="1" applyFont="1" applyBorder="1" applyAlignment="1">
      <alignment horizontal="center" vertical="center"/>
    </xf>
    <xf numFmtId="0" fontId="12" fillId="0" borderId="1" xfId="0" applyFont="1" applyBorder="1" applyAlignment="1">
      <alignment horizontal="center" vertical="center"/>
    </xf>
    <xf numFmtId="49" fontId="24" fillId="0" borderId="7" xfId="0" applyNumberFormat="1" applyFont="1" applyBorder="1" applyAlignment="1">
      <alignment horizontal="center" vertical="center"/>
    </xf>
    <xf numFmtId="49" fontId="12" fillId="0" borderId="1" xfId="0" applyNumberFormat="1" applyFont="1" applyBorder="1" applyAlignment="1">
      <alignment horizontal="center" vertical="center"/>
    </xf>
    <xf numFmtId="49" fontId="12" fillId="0" borderId="3" xfId="0" applyNumberFormat="1" applyFont="1" applyBorder="1" applyAlignment="1">
      <alignment horizontal="center" vertical="center"/>
    </xf>
    <xf numFmtId="49" fontId="24" fillId="0" borderId="1" xfId="0" applyNumberFormat="1" applyFont="1" applyBorder="1" applyAlignment="1">
      <alignment horizontal="center" vertical="center"/>
    </xf>
    <xf numFmtId="0" fontId="12" fillId="2" borderId="1" xfId="0" applyFont="1" applyFill="1" applyBorder="1" applyAlignment="1">
      <alignment horizontal="center" vertical="center" wrapText="1"/>
    </xf>
    <xf numFmtId="49" fontId="24" fillId="2" borderId="1" xfId="0" applyNumberFormat="1" applyFont="1" applyFill="1" applyBorder="1" applyAlignment="1">
      <alignment horizontal="center" vertical="center" wrapText="1"/>
    </xf>
    <xf numFmtId="49" fontId="12" fillId="0" borderId="72" xfId="0" applyNumberFormat="1" applyFont="1" applyBorder="1" applyAlignment="1">
      <alignment horizontal="center" vertical="center" wrapText="1"/>
    </xf>
    <xf numFmtId="0" fontId="12" fillId="2" borderId="20" xfId="0" applyFont="1" applyFill="1" applyBorder="1" applyAlignment="1">
      <alignment horizontal="center" vertical="center" wrapText="1"/>
    </xf>
    <xf numFmtId="49" fontId="24" fillId="2" borderId="20" xfId="0" applyNumberFormat="1" applyFont="1" applyFill="1" applyBorder="1" applyAlignment="1">
      <alignment horizontal="center" vertical="center" wrapText="1"/>
    </xf>
    <xf numFmtId="49" fontId="12" fillId="0" borderId="70" xfId="0" applyNumberFormat="1" applyFont="1" applyBorder="1" applyAlignment="1">
      <alignment horizontal="center" vertical="center"/>
    </xf>
    <xf numFmtId="0" fontId="12" fillId="0" borderId="11" xfId="0" applyFont="1" applyBorder="1" applyAlignment="1">
      <alignment horizontal="center" vertical="center"/>
    </xf>
    <xf numFmtId="49" fontId="24" fillId="0" borderId="64" xfId="0" applyNumberFormat="1" applyFont="1" applyBorder="1" applyAlignment="1">
      <alignment horizontal="center" vertical="center"/>
    </xf>
    <xf numFmtId="49" fontId="12" fillId="0" borderId="42" xfId="0" applyNumberFormat="1" applyFont="1" applyBorder="1" applyAlignment="1">
      <alignment horizontal="center" vertical="center" wrapText="1"/>
    </xf>
    <xf numFmtId="0" fontId="12" fillId="2" borderId="5" xfId="0" applyFont="1" applyFill="1" applyBorder="1" applyAlignment="1">
      <alignment horizontal="center" vertical="center" wrapText="1"/>
    </xf>
    <xf numFmtId="49" fontId="24" fillId="2" borderId="5" xfId="0" applyNumberFormat="1" applyFont="1" applyFill="1" applyBorder="1" applyAlignment="1">
      <alignment horizontal="center" vertical="center" wrapText="1"/>
    </xf>
    <xf numFmtId="49" fontId="23" fillId="0" borderId="7" xfId="0" applyNumberFormat="1" applyFont="1" applyBorder="1" applyAlignment="1">
      <alignment horizontal="center" vertical="center"/>
    </xf>
    <xf numFmtId="0" fontId="23" fillId="6" borderId="13" xfId="0" applyFont="1" applyFill="1" applyBorder="1" applyAlignment="1">
      <alignment horizontal="center"/>
    </xf>
    <xf numFmtId="0" fontId="23" fillId="6" borderId="14" xfId="0" applyFont="1" applyFill="1" applyBorder="1" applyAlignment="1">
      <alignment horizontal="center"/>
    </xf>
    <xf numFmtId="0" fontId="5" fillId="6" borderId="14" xfId="0" applyFont="1" applyFill="1" applyBorder="1" applyAlignment="1">
      <alignment horizontal="center" wrapText="1"/>
    </xf>
    <xf numFmtId="0" fontId="4" fillId="6" borderId="14" xfId="0" applyFont="1" applyFill="1" applyBorder="1" applyAlignment="1">
      <alignment horizontal="center" wrapText="1"/>
    </xf>
    <xf numFmtId="4" fontId="12" fillId="6" borderId="14" xfId="0" applyNumberFormat="1" applyFont="1" applyFill="1" applyBorder="1" applyAlignment="1">
      <alignment horizontal="center" vertical="center"/>
    </xf>
    <xf numFmtId="49" fontId="1" fillId="7" borderId="55" xfId="0" applyNumberFormat="1" applyFont="1" applyFill="1" applyBorder="1" applyAlignment="1">
      <alignment horizontal="center" vertical="center" wrapText="1"/>
    </xf>
    <xf numFmtId="0" fontId="1" fillId="7" borderId="14" xfId="0" applyFont="1" applyFill="1" applyBorder="1" applyAlignment="1">
      <alignment horizontal="center" vertical="top" wrapText="1"/>
    </xf>
    <xf numFmtId="49" fontId="1" fillId="7" borderId="14" xfId="0" applyNumberFormat="1" applyFont="1" applyFill="1" applyBorder="1" applyAlignment="1">
      <alignment horizontal="center" vertical="top" wrapText="1"/>
    </xf>
    <xf numFmtId="0" fontId="1" fillId="7" borderId="41" xfId="0" applyFont="1" applyFill="1" applyBorder="1" applyAlignment="1">
      <alignment horizontal="left" vertical="center" wrapText="1"/>
    </xf>
    <xf numFmtId="0" fontId="29" fillId="7" borderId="14" xfId="0" applyFont="1" applyFill="1" applyBorder="1" applyAlignment="1">
      <alignment vertical="center" wrapText="1"/>
    </xf>
    <xf numFmtId="4" fontId="1" fillId="7" borderId="14" xfId="0" applyNumberFormat="1" applyFont="1" applyFill="1" applyBorder="1" applyAlignment="1">
      <alignment horizontal="center" vertical="center"/>
    </xf>
    <xf numFmtId="4" fontId="1" fillId="7" borderId="15" xfId="0" applyNumberFormat="1" applyFont="1" applyFill="1" applyBorder="1" applyAlignment="1">
      <alignment horizontal="center" vertical="center"/>
    </xf>
    <xf numFmtId="49" fontId="1" fillId="7" borderId="13" xfId="0" applyNumberFormat="1" applyFont="1" applyFill="1" applyBorder="1" applyAlignment="1">
      <alignment horizontal="center"/>
    </xf>
    <xf numFmtId="49" fontId="10" fillId="7" borderId="14" xfId="0" applyNumberFormat="1" applyFont="1" applyFill="1" applyBorder="1" applyAlignment="1">
      <alignment horizontal="center"/>
    </xf>
    <xf numFmtId="0" fontId="1" fillId="7" borderId="14" xfId="0" applyFont="1" applyFill="1" applyBorder="1" applyAlignment="1">
      <alignment horizontal="center"/>
    </xf>
    <xf numFmtId="0" fontId="1" fillId="7" borderId="14" xfId="0" applyFont="1" applyFill="1" applyBorder="1" applyAlignment="1">
      <alignment horizontal="left" wrapText="1"/>
    </xf>
    <xf numFmtId="0" fontId="29" fillId="7" borderId="14" xfId="0" applyFont="1" applyFill="1" applyBorder="1"/>
    <xf numFmtId="4" fontId="1" fillId="7" borderId="14" xfId="0" applyNumberFormat="1" applyFont="1" applyFill="1" applyBorder="1" applyAlignment="1">
      <alignment horizontal="center"/>
    </xf>
    <xf numFmtId="4" fontId="1" fillId="7" borderId="15" xfId="0" applyNumberFormat="1" applyFont="1" applyFill="1" applyBorder="1" applyAlignment="1">
      <alignment horizontal="center"/>
    </xf>
    <xf numFmtId="49" fontId="1" fillId="7" borderId="61" xfId="0" applyNumberFormat="1" applyFont="1" applyFill="1" applyBorder="1" applyAlignment="1">
      <alignment horizontal="center" vertical="center"/>
    </xf>
    <xf numFmtId="0" fontId="10" fillId="7" borderId="53" xfId="0" applyFont="1" applyFill="1" applyBorder="1" applyAlignment="1">
      <alignment horizontal="center" vertical="center"/>
    </xf>
    <xf numFmtId="0" fontId="10" fillId="7" borderId="62" xfId="0" applyFont="1" applyFill="1" applyBorder="1" applyAlignment="1">
      <alignment horizontal="center" vertical="center"/>
    </xf>
    <xf numFmtId="0" fontId="1" fillId="7" borderId="66" xfId="0" applyFont="1" applyFill="1" applyBorder="1" applyAlignment="1">
      <alignment horizontal="left"/>
    </xf>
    <xf numFmtId="4" fontId="1" fillId="7" borderId="53" xfId="0" applyNumberFormat="1" applyFont="1" applyFill="1" applyBorder="1" applyAlignment="1">
      <alignment horizontal="right"/>
    </xf>
    <xf numFmtId="4" fontId="1" fillId="7" borderId="52" xfId="0" applyNumberFormat="1" applyFont="1" applyFill="1" applyBorder="1" applyAlignment="1">
      <alignment horizontal="right"/>
    </xf>
    <xf numFmtId="4" fontId="1" fillId="7" borderId="66" xfId="0" applyNumberFormat="1" applyFont="1" applyFill="1" applyBorder="1" applyAlignment="1">
      <alignment horizontal="right"/>
    </xf>
    <xf numFmtId="4" fontId="1" fillId="7" borderId="67" xfId="0" applyNumberFormat="1" applyFont="1" applyFill="1" applyBorder="1" applyAlignment="1">
      <alignment horizontal="right"/>
    </xf>
    <xf numFmtId="4" fontId="1" fillId="7" borderId="68" xfId="0" applyNumberFormat="1" applyFont="1" applyFill="1" applyBorder="1" applyAlignment="1">
      <alignment horizontal="right"/>
    </xf>
    <xf numFmtId="49" fontId="1" fillId="7" borderId="36" xfId="0" applyNumberFormat="1" applyFont="1" applyFill="1" applyBorder="1" applyAlignment="1">
      <alignment horizontal="center" vertical="center"/>
    </xf>
    <xf numFmtId="0" fontId="10" fillId="7" borderId="13" xfId="0" applyFont="1" applyFill="1" applyBorder="1" applyAlignment="1">
      <alignment horizontal="center" vertical="center"/>
    </xf>
    <xf numFmtId="0" fontId="10" fillId="7" borderId="25" xfId="0" applyFont="1" applyFill="1" applyBorder="1" applyAlignment="1">
      <alignment horizontal="center" vertical="center"/>
    </xf>
    <xf numFmtId="0" fontId="1" fillId="7" borderId="41" xfId="0" applyFont="1" applyFill="1" applyBorder="1" applyAlignment="1">
      <alignment horizontal="left"/>
    </xf>
    <xf numFmtId="4" fontId="1" fillId="7" borderId="55" xfId="0" applyNumberFormat="1" applyFont="1" applyFill="1" applyBorder="1" applyAlignment="1">
      <alignment horizontal="right"/>
    </xf>
    <xf numFmtId="4" fontId="1" fillId="7" borderId="14" xfId="0" applyNumberFormat="1" applyFont="1" applyFill="1" applyBorder="1" applyAlignment="1">
      <alignment horizontal="right"/>
    </xf>
    <xf numFmtId="4" fontId="1" fillId="7" borderId="15" xfId="0" applyNumberFormat="1" applyFont="1" applyFill="1" applyBorder="1" applyAlignment="1">
      <alignment horizontal="right"/>
    </xf>
    <xf numFmtId="4" fontId="1" fillId="7" borderId="13" xfId="0" applyNumberFormat="1" applyFont="1" applyFill="1" applyBorder="1" applyAlignment="1">
      <alignment horizontal="right"/>
    </xf>
    <xf numFmtId="4" fontId="1" fillId="7" borderId="45" xfId="0" applyNumberFormat="1" applyFont="1" applyFill="1" applyBorder="1" applyAlignment="1">
      <alignment horizontal="right"/>
    </xf>
    <xf numFmtId="0" fontId="1" fillId="7" borderId="13" xfId="0" applyFont="1" applyFill="1" applyBorder="1" applyAlignment="1">
      <alignment horizontal="center" vertical="center" wrapText="1"/>
    </xf>
    <xf numFmtId="49" fontId="1" fillId="7" borderId="14" xfId="0" applyNumberFormat="1" applyFont="1" applyFill="1" applyBorder="1" applyAlignment="1">
      <alignment horizontal="center" vertical="center" wrapText="1"/>
    </xf>
    <xf numFmtId="0" fontId="41" fillId="7" borderId="15" xfId="0" applyFont="1" applyFill="1" applyBorder="1" applyAlignment="1">
      <alignment vertical="top" wrapText="1"/>
    </xf>
    <xf numFmtId="4" fontId="1" fillId="7" borderId="13" xfId="0" applyNumberFormat="1" applyFont="1" applyFill="1" applyBorder="1"/>
    <xf numFmtId="4" fontId="1" fillId="7" borderId="25" xfId="0" applyNumberFormat="1" applyFont="1" applyFill="1" applyBorder="1"/>
    <xf numFmtId="4" fontId="1" fillId="7" borderId="45" xfId="0" applyNumberFormat="1" applyFont="1" applyFill="1" applyBorder="1"/>
    <xf numFmtId="4" fontId="1" fillId="7" borderId="36" xfId="0" applyNumberFormat="1" applyFont="1" applyFill="1" applyBorder="1"/>
    <xf numFmtId="0" fontId="41" fillId="7" borderId="41" xfId="0" applyFont="1" applyFill="1" applyBorder="1" applyAlignment="1">
      <alignment vertical="top" wrapText="1"/>
    </xf>
    <xf numFmtId="4" fontId="1" fillId="7" borderId="14" xfId="0" applyNumberFormat="1" applyFont="1" applyFill="1" applyBorder="1"/>
    <xf numFmtId="4" fontId="1" fillId="7" borderId="15" xfId="0" applyNumberFormat="1" applyFont="1" applyFill="1" applyBorder="1"/>
    <xf numFmtId="0" fontId="10" fillId="8" borderId="36" xfId="0" applyFont="1" applyFill="1" applyBorder="1"/>
    <xf numFmtId="0" fontId="1" fillId="8" borderId="25" xfId="0" applyFont="1" applyFill="1" applyBorder="1" applyAlignment="1">
      <alignment horizontal="center"/>
    </xf>
    <xf numFmtId="49" fontId="1" fillId="8" borderId="25" xfId="0" applyNumberFormat="1" applyFont="1" applyFill="1" applyBorder="1" applyAlignment="1">
      <alignment horizontal="center"/>
    </xf>
    <xf numFmtId="0" fontId="41" fillId="8" borderId="41" xfId="0" applyFont="1" applyFill="1" applyBorder="1"/>
    <xf numFmtId="4" fontId="1" fillId="8" borderId="13" xfId="0" applyNumberFormat="1" applyFont="1" applyFill="1" applyBorder="1"/>
    <xf numFmtId="4" fontId="1" fillId="8" borderId="25" xfId="0" applyNumberFormat="1" applyFont="1" applyFill="1" applyBorder="1"/>
    <xf numFmtId="4" fontId="1" fillId="8" borderId="14" xfId="0" applyNumberFormat="1" applyFont="1" applyFill="1" applyBorder="1"/>
    <xf numFmtId="4" fontId="1" fillId="8" borderId="45" xfId="0" applyNumberFormat="1" applyFont="1" applyFill="1" applyBorder="1"/>
    <xf numFmtId="4" fontId="1" fillId="8" borderId="51" xfId="0" applyNumberFormat="1" applyFont="1" applyFill="1" applyBorder="1"/>
    <xf numFmtId="4" fontId="1" fillId="8" borderId="36" xfId="0" applyNumberFormat="1" applyFont="1" applyFill="1" applyBorder="1"/>
    <xf numFmtId="4" fontId="10" fillId="8" borderId="32" xfId="0" applyNumberFormat="1" applyFont="1" applyFill="1" applyBorder="1"/>
    <xf numFmtId="4" fontId="10" fillId="8" borderId="3" xfId="0" applyNumberFormat="1" applyFont="1" applyFill="1" applyBorder="1"/>
    <xf numFmtId="4" fontId="37" fillId="8" borderId="3" xfId="0" applyNumberFormat="1" applyFont="1" applyFill="1" applyBorder="1" applyAlignment="1">
      <alignment horizontal="right" wrapText="1"/>
    </xf>
    <xf numFmtId="4" fontId="10" fillId="8" borderId="3" xfId="0" applyNumberFormat="1" applyFont="1" applyFill="1" applyBorder="1" applyAlignment="1">
      <alignment vertical="center"/>
    </xf>
    <xf numFmtId="4" fontId="1" fillId="8" borderId="3" xfId="0" applyNumberFormat="1" applyFont="1" applyFill="1" applyBorder="1"/>
    <xf numFmtId="4" fontId="29" fillId="8" borderId="3" xfId="0" applyNumberFormat="1" applyFont="1" applyFill="1" applyBorder="1"/>
    <xf numFmtId="4" fontId="10" fillId="8" borderId="3" xfId="0" applyNumberFormat="1" applyFont="1" applyFill="1" applyBorder="1" applyAlignment="1">
      <alignment horizontal="right"/>
    </xf>
    <xf numFmtId="4" fontId="10" fillId="8" borderId="27" xfId="0" applyNumberFormat="1" applyFont="1" applyFill="1" applyBorder="1"/>
    <xf numFmtId="4" fontId="10" fillId="8" borderId="3" xfId="0" applyNumberFormat="1" applyFont="1" applyFill="1" applyBorder="1" applyAlignment="1">
      <alignment horizontal="center" vertical="center"/>
    </xf>
    <xf numFmtId="4" fontId="1" fillId="8" borderId="32" xfId="0" applyNumberFormat="1" applyFont="1" applyFill="1" applyBorder="1"/>
    <xf numFmtId="4" fontId="10" fillId="8" borderId="17" xfId="0" applyNumberFormat="1" applyFont="1" applyFill="1" applyBorder="1"/>
    <xf numFmtId="4" fontId="1" fillId="8" borderId="17" xfId="0" applyNumberFormat="1" applyFont="1" applyFill="1" applyBorder="1"/>
    <xf numFmtId="4" fontId="42" fillId="8" borderId="3" xfId="0" applyNumberFormat="1" applyFont="1" applyFill="1" applyBorder="1"/>
    <xf numFmtId="4" fontId="1" fillId="7" borderId="38" xfId="0" applyNumberFormat="1" applyFont="1" applyFill="1" applyBorder="1"/>
    <xf numFmtId="4" fontId="1" fillId="7" borderId="26" xfId="0" applyNumberFormat="1" applyFont="1" applyFill="1" applyBorder="1"/>
    <xf numFmtId="4" fontId="1" fillId="7" borderId="26" xfId="0" applyNumberFormat="1" applyFont="1" applyFill="1" applyBorder="1" applyAlignment="1">
      <alignment vertical="center"/>
    </xf>
    <xf numFmtId="4" fontId="29" fillId="7" borderId="26" xfId="0" applyNumberFormat="1" applyFont="1" applyFill="1" applyBorder="1"/>
    <xf numFmtId="4" fontId="1" fillId="7" borderId="31" xfId="0" applyNumberFormat="1" applyFont="1" applyFill="1" applyBorder="1"/>
    <xf numFmtId="4" fontId="1" fillId="7" borderId="48" xfId="0" applyNumberFormat="1" applyFont="1" applyFill="1" applyBorder="1"/>
    <xf numFmtId="4" fontId="1" fillId="7" borderId="30" xfId="0" applyNumberFormat="1" applyFont="1" applyFill="1" applyBorder="1"/>
    <xf numFmtId="4" fontId="10" fillId="7" borderId="31" xfId="0" applyNumberFormat="1" applyFont="1" applyFill="1" applyBorder="1"/>
    <xf numFmtId="4" fontId="1" fillId="7" borderId="10" xfId="0" applyNumberFormat="1" applyFont="1" applyFill="1" applyBorder="1" applyAlignment="1">
      <alignment horizontal="right"/>
    </xf>
    <xf numFmtId="4" fontId="6" fillId="7" borderId="1" xfId="0" applyNumberFormat="1" applyFont="1" applyFill="1" applyBorder="1" applyAlignment="1">
      <alignment horizontal="right"/>
    </xf>
    <xf numFmtId="4" fontId="5" fillId="7" borderId="1" xfId="0" applyNumberFormat="1" applyFont="1" applyFill="1" applyBorder="1" applyAlignment="1">
      <alignment horizontal="right"/>
    </xf>
    <xf numFmtId="4" fontId="2" fillId="7" borderId="1" xfId="0" applyNumberFormat="1" applyFont="1" applyFill="1" applyBorder="1" applyAlignment="1">
      <alignment horizontal="right"/>
    </xf>
    <xf numFmtId="4" fontId="6" fillId="7" borderId="1" xfId="0" applyNumberFormat="1" applyFont="1" applyFill="1" applyBorder="1" applyAlignment="1">
      <alignment horizontal="right" vertical="center"/>
    </xf>
    <xf numFmtId="4" fontId="27" fillId="7" borderId="1" xfId="0" applyNumberFormat="1" applyFont="1" applyFill="1" applyBorder="1" applyAlignment="1">
      <alignment horizontal="right" vertical="center"/>
    </xf>
    <xf numFmtId="4" fontId="2" fillId="7" borderId="20" xfId="0" applyNumberFormat="1" applyFont="1" applyFill="1" applyBorder="1" applyAlignment="1">
      <alignment horizontal="right"/>
    </xf>
    <xf numFmtId="4" fontId="1" fillId="7" borderId="1" xfId="0" applyNumberFormat="1" applyFont="1" applyFill="1" applyBorder="1" applyAlignment="1">
      <alignment horizontal="right"/>
    </xf>
    <xf numFmtId="4" fontId="6" fillId="7" borderId="5" xfId="0" applyNumberFormat="1" applyFont="1" applyFill="1" applyBorder="1" applyAlignment="1">
      <alignment horizontal="right"/>
    </xf>
    <xf numFmtId="4" fontId="5" fillId="7" borderId="5" xfId="0" applyNumberFormat="1" applyFont="1" applyFill="1" applyBorder="1" applyAlignment="1">
      <alignment horizontal="right"/>
    </xf>
    <xf numFmtId="4" fontId="2" fillId="7" borderId="5" xfId="0" applyNumberFormat="1" applyFont="1" applyFill="1" applyBorder="1" applyAlignment="1">
      <alignment horizontal="right"/>
    </xf>
    <xf numFmtId="4" fontId="2" fillId="7" borderId="1" xfId="0" applyNumberFormat="1" applyFont="1" applyFill="1" applyBorder="1" applyAlignment="1">
      <alignment horizontal="right" vertical="center"/>
    </xf>
    <xf numFmtId="4" fontId="1" fillId="7" borderId="5" xfId="0" applyNumberFormat="1" applyFont="1" applyFill="1" applyBorder="1" applyAlignment="1">
      <alignment horizontal="right"/>
    </xf>
    <xf numFmtId="4" fontId="2" fillId="7" borderId="7" xfId="0" applyNumberFormat="1" applyFont="1" applyFill="1" applyBorder="1" applyAlignment="1">
      <alignment horizontal="right"/>
    </xf>
    <xf numFmtId="4" fontId="6" fillId="7" borderId="20" xfId="0" applyNumberFormat="1" applyFont="1" applyFill="1" applyBorder="1" applyAlignment="1">
      <alignment horizontal="right"/>
    </xf>
    <xf numFmtId="3" fontId="2" fillId="7" borderId="1" xfId="0" applyNumberFormat="1" applyFont="1" applyFill="1" applyBorder="1" applyAlignment="1">
      <alignment horizontal="right" vertical="center"/>
    </xf>
    <xf numFmtId="4" fontId="2" fillId="7" borderId="20" xfId="0" applyNumberFormat="1" applyFont="1" applyFill="1" applyBorder="1" applyAlignment="1">
      <alignment horizontal="right" vertical="center"/>
    </xf>
    <xf numFmtId="4" fontId="2" fillId="7" borderId="50" xfId="0" applyNumberFormat="1" applyFont="1" applyFill="1" applyBorder="1" applyAlignment="1">
      <alignment horizontal="right" vertical="center"/>
    </xf>
    <xf numFmtId="4" fontId="19" fillId="7" borderId="14" xfId="0" applyNumberFormat="1" applyFont="1" applyFill="1" applyBorder="1" applyAlignment="1">
      <alignment horizontal="right"/>
    </xf>
    <xf numFmtId="0" fontId="25" fillId="7" borderId="13" xfId="0" applyFont="1" applyFill="1" applyBorder="1" applyAlignment="1">
      <alignment horizontal="center" wrapText="1"/>
    </xf>
    <xf numFmtId="0" fontId="19" fillId="7" borderId="14" xfId="0" applyFont="1" applyFill="1" applyBorder="1" applyAlignment="1">
      <alignment wrapText="1"/>
    </xf>
    <xf numFmtId="4" fontId="19" fillId="7" borderId="25" xfId="0" applyNumberFormat="1" applyFont="1" applyFill="1" applyBorder="1" applyAlignment="1">
      <alignment horizontal="right"/>
    </xf>
    <xf numFmtId="4" fontId="19" fillId="7" borderId="45" xfId="0" applyNumberFormat="1" applyFont="1" applyFill="1" applyBorder="1" applyAlignment="1">
      <alignment horizontal="right"/>
    </xf>
    <xf numFmtId="4" fontId="12" fillId="7" borderId="29" xfId="0" applyNumberFormat="1" applyFont="1" applyFill="1" applyBorder="1"/>
    <xf numFmtId="4" fontId="12" fillId="7" borderId="30" xfId="0" applyNumberFormat="1" applyFont="1" applyFill="1" applyBorder="1"/>
    <xf numFmtId="4" fontId="23" fillId="7" borderId="31" xfId="0" applyNumberFormat="1" applyFont="1" applyFill="1" applyBorder="1"/>
    <xf numFmtId="4" fontId="23" fillId="7" borderId="30" xfId="0" applyNumberFormat="1" applyFont="1" applyFill="1" applyBorder="1"/>
    <xf numFmtId="4" fontId="23" fillId="7" borderId="33" xfId="0" applyNumberFormat="1" applyFont="1" applyFill="1" applyBorder="1"/>
    <xf numFmtId="4" fontId="23" fillId="7" borderId="34" xfId="0" applyNumberFormat="1" applyFont="1" applyFill="1" applyBorder="1"/>
    <xf numFmtId="4" fontId="1" fillId="7" borderId="38" xfId="0" applyNumberFormat="1" applyFont="1" applyFill="1" applyBorder="1" applyAlignment="1">
      <alignment horizontal="right" vertical="center"/>
    </xf>
    <xf numFmtId="0" fontId="1" fillId="7" borderId="3" xfId="0" applyFont="1" applyFill="1" applyBorder="1" applyAlignment="1">
      <alignment horizontal="center" vertical="center"/>
    </xf>
    <xf numFmtId="0" fontId="1" fillId="7" borderId="32" xfId="0" applyFont="1" applyFill="1" applyBorder="1" applyAlignment="1">
      <alignment horizontal="center"/>
    </xf>
    <xf numFmtId="4" fontId="1" fillId="7" borderId="6" xfId="0" applyNumberFormat="1" applyFont="1" applyFill="1" applyBorder="1"/>
    <xf numFmtId="0" fontId="1" fillId="7" borderId="3" xfId="0" applyFont="1" applyFill="1" applyBorder="1" applyAlignment="1">
      <alignment horizontal="center"/>
    </xf>
    <xf numFmtId="4" fontId="1" fillId="7" borderId="4" xfId="0" applyNumberFormat="1" applyFont="1" applyFill="1" applyBorder="1"/>
    <xf numFmtId="49" fontId="1" fillId="7" borderId="3" xfId="0" applyNumberFormat="1" applyFont="1" applyFill="1" applyBorder="1" applyAlignment="1">
      <alignment horizontal="center" vertical="center"/>
    </xf>
    <xf numFmtId="0" fontId="1" fillId="7" borderId="1" xfId="0" applyFont="1" applyFill="1" applyBorder="1" applyAlignment="1">
      <alignment horizontal="center" vertical="center"/>
    </xf>
    <xf numFmtId="0" fontId="1" fillId="7" borderId="1" xfId="0" applyFont="1" applyFill="1" applyBorder="1" applyAlignment="1">
      <alignment horizontal="center" wrapText="1"/>
    </xf>
    <xf numFmtId="0" fontId="1" fillId="7" borderId="1" xfId="0" applyFont="1" applyFill="1" applyBorder="1" applyAlignment="1">
      <alignment horizontal="center" vertical="center" wrapText="1"/>
    </xf>
    <xf numFmtId="4" fontId="1" fillId="7" borderId="4" xfId="0" applyNumberFormat="1" applyFont="1" applyFill="1" applyBorder="1" applyAlignment="1">
      <alignment vertical="center"/>
    </xf>
    <xf numFmtId="4" fontId="5" fillId="9" borderId="1" xfId="0" applyNumberFormat="1" applyFont="1" applyFill="1" applyBorder="1" applyAlignment="1">
      <alignment horizontal="center" vertical="center"/>
    </xf>
    <xf numFmtId="4" fontId="5" fillId="9" borderId="20" xfId="0" applyNumberFormat="1" applyFont="1" applyFill="1" applyBorder="1" applyAlignment="1">
      <alignment horizontal="center" vertical="center"/>
    </xf>
    <xf numFmtId="4" fontId="5" fillId="9" borderId="11" xfId="0" applyNumberFormat="1" applyFont="1" applyFill="1" applyBorder="1" applyAlignment="1">
      <alignment horizontal="center" vertical="center"/>
    </xf>
    <xf numFmtId="49" fontId="10" fillId="0" borderId="17" xfId="0" applyNumberFormat="1" applyFont="1" applyBorder="1" applyAlignment="1">
      <alignment horizontal="center" vertical="center"/>
    </xf>
    <xf numFmtId="0" fontId="12" fillId="2" borderId="8" xfId="0" applyFont="1" applyFill="1" applyBorder="1" applyAlignment="1">
      <alignment horizontal="center" vertical="center" wrapText="1"/>
    </xf>
    <xf numFmtId="0" fontId="12" fillId="2" borderId="7" xfId="0" applyFont="1" applyFill="1" applyBorder="1" applyAlignment="1">
      <alignment horizontal="center" vertical="center" wrapText="1"/>
    </xf>
    <xf numFmtId="49" fontId="12" fillId="0" borderId="58" xfId="0" applyNumberFormat="1" applyFont="1" applyBorder="1" applyAlignment="1">
      <alignment horizontal="center" vertical="center"/>
    </xf>
    <xf numFmtId="0" fontId="12" fillId="0" borderId="10" xfId="0" applyFont="1" applyBorder="1" applyAlignment="1">
      <alignment horizontal="center" vertical="center"/>
    </xf>
    <xf numFmtId="49" fontId="24" fillId="0" borderId="46" xfId="0" applyNumberFormat="1" applyFont="1" applyBorder="1" applyAlignment="1">
      <alignment horizontal="center" vertical="center"/>
    </xf>
    <xf numFmtId="0" fontId="12" fillId="0" borderId="23" xfId="0" applyFont="1" applyBorder="1" applyAlignment="1">
      <alignment horizontal="center" vertical="center" wrapText="1"/>
    </xf>
    <xf numFmtId="0" fontId="46" fillId="0" borderId="1" xfId="0" applyFont="1" applyBorder="1" applyAlignment="1">
      <alignment horizontal="center" vertical="center" wrapText="1"/>
    </xf>
    <xf numFmtId="4" fontId="1" fillId="7" borderId="39" xfId="0" applyNumberFormat="1" applyFont="1" applyFill="1" applyBorder="1"/>
    <xf numFmtId="4" fontId="1" fillId="7" borderId="50" xfId="0" applyNumberFormat="1" applyFont="1" applyFill="1" applyBorder="1"/>
    <xf numFmtId="4" fontId="2" fillId="0" borderId="26" xfId="0" applyNumberFormat="1" applyFont="1" applyBorder="1" applyAlignment="1">
      <alignment horizontal="right"/>
    </xf>
    <xf numFmtId="4" fontId="10" fillId="8" borderId="42" xfId="0" applyNumberFormat="1" applyFont="1" applyFill="1" applyBorder="1"/>
    <xf numFmtId="4" fontId="1" fillId="0" borderId="5" xfId="0" applyNumberFormat="1" applyFont="1" applyBorder="1"/>
    <xf numFmtId="4" fontId="1" fillId="0" borderId="6" xfId="0" applyNumberFormat="1" applyFont="1" applyBorder="1"/>
    <xf numFmtId="4" fontId="10" fillId="8" borderId="37" xfId="0" applyNumberFormat="1" applyFont="1" applyFill="1" applyBorder="1"/>
    <xf numFmtId="4" fontId="10" fillId="8" borderId="35" xfId="0" applyNumberFormat="1" applyFont="1" applyFill="1" applyBorder="1"/>
    <xf numFmtId="4" fontId="10" fillId="0" borderId="11" xfId="0" applyNumberFormat="1" applyFont="1" applyBorder="1"/>
    <xf numFmtId="4" fontId="10" fillId="0" borderId="12" xfId="0" applyNumberFormat="1" applyFont="1" applyBorder="1"/>
    <xf numFmtId="4" fontId="10" fillId="0" borderId="46" xfId="0" applyNumberFormat="1" applyFont="1" applyBorder="1"/>
    <xf numFmtId="4" fontId="10" fillId="0" borderId="54" xfId="0" applyNumberFormat="1" applyFont="1" applyBorder="1"/>
    <xf numFmtId="4" fontId="1" fillId="7" borderId="51" xfId="0" applyNumberFormat="1" applyFont="1" applyFill="1" applyBorder="1"/>
    <xf numFmtId="4" fontId="1" fillId="7" borderId="75" xfId="0" applyNumberFormat="1" applyFont="1" applyFill="1" applyBorder="1"/>
    <xf numFmtId="164" fontId="8" fillId="0" borderId="0" xfId="0" applyNumberFormat="1" applyFont="1" applyAlignment="1">
      <alignment horizontal="center"/>
    </xf>
    <xf numFmtId="0" fontId="2" fillId="0" borderId="0" xfId="0" applyFont="1" applyAlignment="1">
      <alignment horizontal="center"/>
    </xf>
    <xf numFmtId="0" fontId="1" fillId="0" borderId="0" xfId="0" applyFont="1" applyAlignment="1">
      <alignment horizontal="center"/>
    </xf>
    <xf numFmtId="0" fontId="13" fillId="0" borderId="0" xfId="0" applyFont="1" applyAlignment="1">
      <alignment horizontal="center" vertical="center" wrapText="1"/>
    </xf>
    <xf numFmtId="0" fontId="9" fillId="2" borderId="52" xfId="0" applyFont="1" applyFill="1" applyBorder="1" applyAlignment="1">
      <alignment horizontal="center" vertical="center" wrapText="1"/>
    </xf>
    <xf numFmtId="0" fontId="9" fillId="2" borderId="50" xfId="0" applyFont="1" applyFill="1" applyBorder="1" applyAlignment="1">
      <alignment horizontal="center" vertical="center" wrapText="1"/>
    </xf>
    <xf numFmtId="0" fontId="9" fillId="2" borderId="53" xfId="0" applyFont="1" applyFill="1" applyBorder="1" applyAlignment="1">
      <alignment horizontal="center" vertical="center" wrapText="1"/>
    </xf>
    <xf numFmtId="0" fontId="9" fillId="2" borderId="39" xfId="0" applyFont="1" applyFill="1" applyBorder="1" applyAlignment="1">
      <alignment horizontal="center" vertical="center" wrapText="1"/>
    </xf>
    <xf numFmtId="0" fontId="17" fillId="2" borderId="52" xfId="0" applyFont="1" applyFill="1" applyBorder="1" applyAlignment="1">
      <alignment horizontal="center" vertical="center" wrapText="1"/>
    </xf>
    <xf numFmtId="0" fontId="17" fillId="2" borderId="50" xfId="0" applyFont="1" applyFill="1" applyBorder="1" applyAlignment="1">
      <alignment horizontal="center" vertical="center" wrapText="1"/>
    </xf>
    <xf numFmtId="0" fontId="9" fillId="0" borderId="52" xfId="0" applyFont="1" applyBorder="1" applyAlignment="1">
      <alignment horizontal="center" vertical="center" wrapText="1"/>
    </xf>
    <xf numFmtId="0" fontId="9" fillId="0" borderId="50" xfId="0" applyFont="1" applyBorder="1" applyAlignment="1">
      <alignment horizontal="center" vertical="center" wrapText="1"/>
    </xf>
    <xf numFmtId="0" fontId="2" fillId="0" borderId="47" xfId="0" applyFont="1" applyBorder="1" applyAlignment="1">
      <alignment horizontal="center"/>
    </xf>
    <xf numFmtId="0" fontId="2" fillId="0" borderId="54" xfId="0" applyFont="1" applyBorder="1" applyAlignment="1">
      <alignment horizontal="center"/>
    </xf>
    <xf numFmtId="4" fontId="12" fillId="0" borderId="55" xfId="0" applyNumberFormat="1" applyFont="1" applyBorder="1" applyAlignment="1">
      <alignment horizontal="center"/>
    </xf>
    <xf numFmtId="4" fontId="12" fillId="0" borderId="51" xfId="0" applyNumberFormat="1" applyFont="1" applyBorder="1" applyAlignment="1">
      <alignment horizontal="center"/>
    </xf>
    <xf numFmtId="4" fontId="12" fillId="0" borderId="45" xfId="0" applyNumberFormat="1" applyFont="1" applyBorder="1" applyAlignment="1">
      <alignment horizontal="center"/>
    </xf>
    <xf numFmtId="0" fontId="12" fillId="0" borderId="29" xfId="0" applyFont="1" applyBorder="1" applyAlignment="1">
      <alignment horizontal="center" vertical="center"/>
    </xf>
    <xf numFmtId="0" fontId="12" fillId="0" borderId="34" xfId="0" applyFont="1" applyBorder="1" applyAlignment="1">
      <alignment horizontal="center" vertical="center"/>
    </xf>
    <xf numFmtId="0" fontId="12" fillId="0" borderId="29" xfId="0" applyFont="1" applyBorder="1" applyAlignment="1">
      <alignment horizontal="center" vertical="center" wrapText="1"/>
    </xf>
    <xf numFmtId="0" fontId="12" fillId="0" borderId="34" xfId="0" applyFont="1" applyBorder="1" applyAlignment="1">
      <alignment horizontal="center" vertical="center" wrapText="1"/>
    </xf>
    <xf numFmtId="0" fontId="12" fillId="0" borderId="56" xfId="0" applyFont="1" applyBorder="1" applyAlignment="1">
      <alignment horizontal="center" vertical="center" wrapText="1"/>
    </xf>
    <xf numFmtId="0" fontId="12" fillId="0" borderId="33" xfId="0" applyFont="1" applyBorder="1" applyAlignment="1">
      <alignment horizontal="center" vertical="center" wrapText="1"/>
    </xf>
    <xf numFmtId="0" fontId="12" fillId="0" borderId="37" xfId="0" applyFont="1" applyBorder="1" applyAlignment="1">
      <alignment horizontal="center"/>
    </xf>
    <xf numFmtId="0" fontId="12" fillId="0" borderId="16" xfId="0" applyFont="1" applyBorder="1" applyAlignment="1">
      <alignment horizontal="center"/>
    </xf>
    <xf numFmtId="0" fontId="12" fillId="0" borderId="55" xfId="0" applyFont="1" applyBorder="1" applyAlignment="1">
      <alignment horizontal="center"/>
    </xf>
    <xf numFmtId="0" fontId="12" fillId="0" borderId="51" xfId="0" applyFont="1" applyBorder="1" applyAlignment="1">
      <alignment horizontal="center"/>
    </xf>
    <xf numFmtId="0" fontId="12" fillId="0" borderId="45" xfId="0" applyFont="1" applyBorder="1" applyAlignment="1">
      <alignment horizontal="center"/>
    </xf>
    <xf numFmtId="0" fontId="2" fillId="0" borderId="0" xfId="0" applyFont="1" applyAlignment="1">
      <alignment horizontal="center" wrapText="1"/>
    </xf>
    <xf numFmtId="0" fontId="2" fillId="0" borderId="0" xfId="0" applyFont="1"/>
    <xf numFmtId="0" fontId="22" fillId="0" borderId="0" xfId="0" applyFont="1" applyAlignment="1">
      <alignment horizontal="left"/>
    </xf>
    <xf numFmtId="0" fontId="23" fillId="0" borderId="0" xfId="0" applyFont="1" applyAlignment="1">
      <alignment horizontal="center"/>
    </xf>
    <xf numFmtId="0" fontId="23" fillId="0" borderId="0" xfId="0" applyFont="1" applyAlignment="1">
      <alignment horizontal="center" wrapText="1"/>
    </xf>
    <xf numFmtId="0" fontId="12" fillId="0" borderId="0" xfId="0" applyFont="1" applyAlignment="1">
      <alignment horizontal="center"/>
    </xf>
    <xf numFmtId="0" fontId="23" fillId="0" borderId="56" xfId="0" applyFont="1" applyBorder="1" applyAlignment="1">
      <alignment horizontal="center" vertical="center"/>
    </xf>
    <xf numFmtId="0" fontId="23" fillId="0" borderId="61" xfId="0" applyFont="1" applyBorder="1" applyAlignment="1">
      <alignment horizontal="center" vertical="center"/>
    </xf>
    <xf numFmtId="0" fontId="23" fillId="0" borderId="33" xfId="0" applyFont="1" applyBorder="1" applyAlignment="1">
      <alignment horizontal="center" vertical="center"/>
    </xf>
    <xf numFmtId="0" fontId="23" fillId="0" borderId="18" xfId="0" applyFont="1" applyBorder="1" applyAlignment="1">
      <alignment horizontal="center" wrapText="1"/>
    </xf>
    <xf numFmtId="0" fontId="23" fillId="0" borderId="7" xfId="0" applyFont="1" applyBorder="1" applyAlignment="1">
      <alignment horizontal="center" wrapText="1"/>
    </xf>
    <xf numFmtId="0" fontId="23" fillId="0" borderId="20" xfId="0" applyFont="1" applyBorder="1" applyAlignment="1">
      <alignment horizontal="center" vertical="center" wrapText="1"/>
    </xf>
    <xf numFmtId="0" fontId="23" fillId="0" borderId="50" xfId="0" applyFont="1" applyBorder="1" applyAlignment="1">
      <alignment horizontal="center" vertical="center" wrapText="1"/>
    </xf>
    <xf numFmtId="0" fontId="24" fillId="0" borderId="18" xfId="0" applyFont="1" applyBorder="1" applyAlignment="1">
      <alignment horizontal="center" vertical="center" wrapText="1"/>
    </xf>
    <xf numFmtId="0" fontId="24" fillId="0" borderId="60" xfId="0" applyFont="1" applyBorder="1" applyAlignment="1">
      <alignment horizontal="center" vertical="center" wrapText="1"/>
    </xf>
    <xf numFmtId="0" fontId="30" fillId="0" borderId="0" xfId="0" applyFont="1" applyAlignment="1">
      <alignment horizontal="left"/>
    </xf>
    <xf numFmtId="0" fontId="23" fillId="0" borderId="56" xfId="0" applyFont="1" applyBorder="1" applyAlignment="1">
      <alignment horizontal="center" vertical="center" wrapText="1"/>
    </xf>
    <xf numFmtId="0" fontId="23" fillId="0" borderId="61" xfId="0" applyFont="1" applyBorder="1" applyAlignment="1">
      <alignment horizontal="center" vertical="center" wrapText="1"/>
    </xf>
    <xf numFmtId="0" fontId="23" fillId="0" borderId="33" xfId="0" applyFont="1" applyBorder="1" applyAlignment="1">
      <alignment horizontal="center" vertical="center" wrapText="1"/>
    </xf>
    <xf numFmtId="0" fontId="23" fillId="0" borderId="27" xfId="0" applyFont="1" applyBorder="1" applyAlignment="1">
      <alignment horizontal="center" vertical="center" wrapText="1"/>
    </xf>
    <xf numFmtId="0" fontId="23" fillId="0" borderId="43" xfId="0" applyFont="1" applyBorder="1" applyAlignment="1">
      <alignment horizontal="center" vertical="center" wrapText="1"/>
    </xf>
    <xf numFmtId="0" fontId="23" fillId="0" borderId="39" xfId="0" applyFont="1" applyBorder="1" applyAlignment="1">
      <alignment horizontal="center" vertical="center" wrapText="1"/>
    </xf>
    <xf numFmtId="0" fontId="23" fillId="0" borderId="62" xfId="0" applyFont="1" applyBorder="1" applyAlignment="1">
      <alignment horizontal="center" vertical="center" wrapText="1"/>
    </xf>
    <xf numFmtId="0" fontId="23" fillId="0" borderId="44" xfId="0" applyFont="1" applyBorder="1" applyAlignment="1">
      <alignment horizontal="center" vertical="center" wrapText="1"/>
    </xf>
    <xf numFmtId="0" fontId="23" fillId="0" borderId="49" xfId="0" applyFont="1" applyBorder="1" applyAlignment="1">
      <alignment horizontal="center" vertical="center" wrapText="1"/>
    </xf>
    <xf numFmtId="0" fontId="23" fillId="0" borderId="10" xfId="0" applyFont="1" applyBorder="1" applyAlignment="1">
      <alignment horizontal="center" vertical="center" wrapText="1"/>
    </xf>
    <xf numFmtId="0" fontId="23" fillId="0" borderId="1" xfId="0" applyFont="1" applyBorder="1" applyAlignment="1">
      <alignment horizontal="center" vertical="center" wrapText="1"/>
    </xf>
    <xf numFmtId="0" fontId="23" fillId="0" borderId="11" xfId="0" applyFont="1" applyBorder="1" applyAlignment="1">
      <alignment horizontal="center" vertical="center" wrapText="1"/>
    </xf>
    <xf numFmtId="0" fontId="23" fillId="0" borderId="39" xfId="0" applyFont="1" applyBorder="1" applyAlignment="1">
      <alignment horizontal="center" vertical="center"/>
    </xf>
    <xf numFmtId="0" fontId="12" fillId="0" borderId="58" xfId="0" applyFont="1" applyBorder="1" applyAlignment="1">
      <alignment horizontal="center" vertical="center"/>
    </xf>
    <xf numFmtId="0" fontId="12" fillId="0" borderId="59" xfId="0" applyFont="1" applyBorder="1" applyAlignment="1">
      <alignment horizontal="center" vertical="center"/>
    </xf>
    <xf numFmtId="0" fontId="12" fillId="0" borderId="54" xfId="0" applyFont="1" applyBorder="1" applyAlignment="1">
      <alignment horizontal="center" vertical="center"/>
    </xf>
    <xf numFmtId="0" fontId="23" fillId="0" borderId="47" xfId="0" applyFont="1" applyBorder="1" applyAlignment="1">
      <alignment horizontal="center" vertical="center" wrapText="1"/>
    </xf>
    <xf numFmtId="0" fontId="23" fillId="0" borderId="18" xfId="0" applyFont="1" applyBorder="1" applyAlignment="1">
      <alignment horizontal="center" vertical="center" wrapText="1"/>
    </xf>
    <xf numFmtId="0" fontId="23" fillId="0" borderId="60" xfId="0" applyFont="1" applyBorder="1" applyAlignment="1">
      <alignment horizontal="center" vertical="center" wrapText="1"/>
    </xf>
    <xf numFmtId="0" fontId="24" fillId="0" borderId="1" xfId="0" applyFont="1" applyBorder="1" applyAlignment="1">
      <alignment horizontal="center" vertical="center" wrapText="1"/>
    </xf>
    <xf numFmtId="0" fontId="24" fillId="0" borderId="11" xfId="0" applyFont="1" applyBorder="1" applyAlignment="1">
      <alignment horizontal="center" vertical="center" wrapText="1"/>
    </xf>
    <xf numFmtId="0" fontId="23" fillId="0" borderId="28" xfId="0" applyFont="1" applyBorder="1" applyAlignment="1">
      <alignment horizontal="center" vertical="center" wrapText="1"/>
    </xf>
    <xf numFmtId="0" fontId="23" fillId="0" borderId="23" xfId="0" applyFont="1" applyBorder="1" applyAlignment="1">
      <alignment horizontal="center" vertical="center" wrapText="1"/>
    </xf>
    <xf numFmtId="0" fontId="24" fillId="0" borderId="4" xfId="0" applyFont="1" applyBorder="1" applyAlignment="1">
      <alignment horizontal="center" vertical="center" wrapText="1"/>
    </xf>
    <xf numFmtId="0" fontId="24" fillId="0" borderId="26" xfId="0" applyFont="1" applyBorder="1" applyAlignment="1">
      <alignment horizontal="center" vertical="center" wrapText="1"/>
    </xf>
    <xf numFmtId="0" fontId="24" fillId="0" borderId="57" xfId="0" applyFont="1" applyBorder="1" applyAlignment="1">
      <alignment horizontal="center" vertical="center" wrapText="1"/>
    </xf>
    <xf numFmtId="0" fontId="10" fillId="0" borderId="18" xfId="0" applyFont="1" applyBorder="1" applyAlignment="1">
      <alignment horizontal="left" vertical="center" wrapText="1"/>
    </xf>
    <xf numFmtId="0" fontId="10" fillId="0" borderId="7" xfId="0" applyFont="1" applyBorder="1" applyAlignment="1">
      <alignment horizontal="left" vertical="center" wrapText="1"/>
    </xf>
    <xf numFmtId="0" fontId="10" fillId="0" borderId="18" xfId="0" applyFont="1" applyBorder="1" applyAlignment="1">
      <alignment horizontal="left" wrapText="1"/>
    </xf>
    <xf numFmtId="0" fontId="10" fillId="0" borderId="7" xfId="0" applyFont="1" applyBorder="1" applyAlignment="1">
      <alignment horizontal="left" wrapText="1"/>
    </xf>
    <xf numFmtId="0" fontId="10" fillId="0" borderId="2" xfId="0" applyFont="1" applyBorder="1" applyAlignment="1">
      <alignment horizontal="left" wrapText="1"/>
    </xf>
    <xf numFmtId="0" fontId="1" fillId="0" borderId="18" xfId="0" applyFont="1" applyBorder="1" applyAlignment="1">
      <alignment horizontal="center" vertical="center"/>
    </xf>
    <xf numFmtId="0" fontId="1" fillId="0" borderId="7" xfId="0" applyFont="1" applyBorder="1" applyAlignment="1">
      <alignment horizontal="center" vertical="center"/>
    </xf>
    <xf numFmtId="0" fontId="10" fillId="0" borderId="18" xfId="0" applyFont="1" applyBorder="1" applyAlignment="1">
      <alignment vertical="center" wrapText="1"/>
    </xf>
    <xf numFmtId="0" fontId="10" fillId="0" borderId="7" xfId="0" applyFont="1" applyBorder="1" applyAlignment="1">
      <alignment vertical="center" wrapText="1"/>
    </xf>
    <xf numFmtId="0" fontId="1" fillId="0" borderId="18" xfId="0" applyFont="1" applyBorder="1" applyAlignment="1">
      <alignment horizontal="left" wrapText="1"/>
    </xf>
    <xf numFmtId="0" fontId="1" fillId="0" borderId="7" xfId="0" applyFont="1" applyBorder="1" applyAlignment="1">
      <alignment horizontal="left" wrapText="1"/>
    </xf>
    <xf numFmtId="0" fontId="10" fillId="0" borderId="60" xfId="0" applyFont="1" applyBorder="1" applyAlignment="1">
      <alignment horizontal="left"/>
    </xf>
    <xf numFmtId="0" fontId="10" fillId="0" borderId="63" xfId="0" applyFont="1" applyBorder="1" applyAlignment="1">
      <alignment horizontal="left"/>
    </xf>
    <xf numFmtId="0" fontId="10" fillId="0" borderId="64" xfId="0" applyFont="1" applyBorder="1" applyAlignment="1">
      <alignment horizontal="left"/>
    </xf>
    <xf numFmtId="0" fontId="1" fillId="7" borderId="18" xfId="0" applyFont="1" applyFill="1" applyBorder="1" applyAlignment="1">
      <alignment horizontal="left" wrapText="1"/>
    </xf>
    <xf numFmtId="0" fontId="1" fillId="7" borderId="2" xfId="0" applyFont="1" applyFill="1" applyBorder="1" applyAlignment="1">
      <alignment horizontal="left" wrapText="1"/>
    </xf>
    <xf numFmtId="0" fontId="1" fillId="7" borderId="7" xfId="0" applyFont="1" applyFill="1" applyBorder="1" applyAlignment="1">
      <alignment horizontal="left" wrapText="1"/>
    </xf>
    <xf numFmtId="0" fontId="10" fillId="0" borderId="0" xfId="0" applyFont="1" applyAlignment="1">
      <alignment horizontal="center"/>
    </xf>
    <xf numFmtId="0" fontId="7" fillId="0" borderId="0" xfId="0" applyFont="1" applyAlignment="1">
      <alignment horizontal="center"/>
    </xf>
    <xf numFmtId="0" fontId="7" fillId="0" borderId="41" xfId="0" applyFont="1" applyBorder="1" applyAlignment="1">
      <alignment horizontal="center" vertical="center" wrapText="1"/>
    </xf>
    <xf numFmtId="0" fontId="7" fillId="0" borderId="51" xfId="0" applyFont="1" applyBorder="1" applyAlignment="1">
      <alignment horizontal="center" vertical="center" wrapText="1"/>
    </xf>
    <xf numFmtId="0" fontId="7" fillId="0" borderId="25" xfId="0" applyFont="1" applyBorder="1" applyAlignment="1">
      <alignment horizontal="center" vertical="center" wrapText="1"/>
    </xf>
    <xf numFmtId="0" fontId="10" fillId="0" borderId="0" xfId="0" applyFont="1" applyAlignment="1">
      <alignment horizontal="center" vertical="center" wrapText="1"/>
    </xf>
    <xf numFmtId="0" fontId="10" fillId="0" borderId="0" xfId="0" applyFont="1" applyAlignment="1">
      <alignment horizontal="center" wrapText="1"/>
    </xf>
    <xf numFmtId="0" fontId="1" fillId="0" borderId="18" xfId="0" applyFont="1" applyBorder="1" applyAlignment="1">
      <alignment horizontal="left" vertical="center" wrapText="1"/>
    </xf>
    <xf numFmtId="0" fontId="1" fillId="0" borderId="2" xfId="0" applyFont="1" applyBorder="1" applyAlignment="1">
      <alignment horizontal="left" vertical="center" wrapText="1"/>
    </xf>
    <xf numFmtId="0" fontId="1" fillId="0" borderId="7" xfId="0" applyFont="1" applyBorder="1" applyAlignment="1">
      <alignment horizontal="left" vertical="center" wrapText="1"/>
    </xf>
    <xf numFmtId="0" fontId="10" fillId="0" borderId="2" xfId="0" applyFont="1" applyBorder="1" applyAlignment="1">
      <alignment horizontal="left" vertical="center" wrapText="1"/>
    </xf>
    <xf numFmtId="0" fontId="10" fillId="2" borderId="18" xfId="0" applyFont="1" applyFill="1" applyBorder="1" applyAlignment="1">
      <alignment horizontal="left" wrapText="1"/>
    </xf>
    <xf numFmtId="0" fontId="10" fillId="2" borderId="2" xfId="0" applyFont="1" applyFill="1" applyBorder="1" applyAlignment="1">
      <alignment horizontal="left" wrapText="1"/>
    </xf>
    <xf numFmtId="0" fontId="10" fillId="2" borderId="7" xfId="0" applyFont="1" applyFill="1" applyBorder="1" applyAlignment="1">
      <alignment horizontal="left" wrapText="1"/>
    </xf>
    <xf numFmtId="0" fontId="2" fillId="0" borderId="41" xfId="0" applyFont="1" applyBorder="1" applyAlignment="1">
      <alignment horizontal="center" vertical="center" wrapText="1"/>
    </xf>
    <xf numFmtId="0" fontId="2" fillId="0" borderId="51" xfId="0" applyFont="1" applyBorder="1" applyAlignment="1">
      <alignment horizontal="center" vertical="center" wrapText="1"/>
    </xf>
    <xf numFmtId="0" fontId="2" fillId="0" borderId="25" xfId="0" applyFont="1" applyBorder="1" applyAlignment="1">
      <alignment horizontal="center" vertical="center" wrapText="1"/>
    </xf>
    <xf numFmtId="0" fontId="10" fillId="0" borderId="58" xfId="0" applyFont="1" applyBorder="1" applyAlignment="1">
      <alignment horizontal="center" vertical="center"/>
    </xf>
    <xf numFmtId="0" fontId="10" fillId="0" borderId="59" xfId="0" applyFont="1" applyBorder="1" applyAlignment="1">
      <alignment horizontal="center" vertical="center"/>
    </xf>
    <xf numFmtId="0" fontId="10" fillId="0" borderId="54" xfId="0" applyFont="1" applyBorder="1" applyAlignment="1">
      <alignment horizontal="center" vertical="center"/>
    </xf>
    <xf numFmtId="0" fontId="1" fillId="7" borderId="1" xfId="0" applyFont="1" applyFill="1" applyBorder="1" applyAlignment="1">
      <alignment horizontal="left" vertical="center" wrapText="1"/>
    </xf>
    <xf numFmtId="0" fontId="1" fillId="7" borderId="18" xfId="0" applyFont="1" applyFill="1" applyBorder="1" applyAlignment="1">
      <alignment horizontal="left" vertical="center"/>
    </xf>
    <xf numFmtId="0" fontId="1" fillId="7" borderId="2" xfId="0" applyFont="1" applyFill="1" applyBorder="1" applyAlignment="1">
      <alignment horizontal="left" vertical="center"/>
    </xf>
    <xf numFmtId="0" fontId="1" fillId="7" borderId="7" xfId="0" applyFont="1" applyFill="1" applyBorder="1" applyAlignment="1">
      <alignment horizontal="left" vertical="center"/>
    </xf>
    <xf numFmtId="0" fontId="10" fillId="0" borderId="17" xfId="0" applyFont="1" applyBorder="1" applyAlignment="1">
      <alignment horizontal="center" vertical="center"/>
    </xf>
    <xf numFmtId="0" fontId="10" fillId="0" borderId="2" xfId="0" applyFont="1" applyBorder="1" applyAlignment="1">
      <alignment horizontal="center" vertical="center"/>
    </xf>
    <xf numFmtId="0" fontId="10" fillId="0" borderId="26" xfId="0" applyFont="1" applyBorder="1" applyAlignment="1">
      <alignment horizontal="center" vertical="center"/>
    </xf>
    <xf numFmtId="0" fontId="1" fillId="7" borderId="22" xfId="0" applyFont="1" applyFill="1" applyBorder="1" applyAlignment="1">
      <alignment horizontal="left" wrapText="1"/>
    </xf>
    <xf numFmtId="0" fontId="1" fillId="7" borderId="9" xfId="0" applyFont="1" applyFill="1" applyBorder="1" applyAlignment="1">
      <alignment horizontal="left" wrapText="1"/>
    </xf>
    <xf numFmtId="0" fontId="1" fillId="7" borderId="8" xfId="0" applyFont="1" applyFill="1" applyBorder="1" applyAlignment="1">
      <alignment horizontal="left" wrapText="1"/>
    </xf>
    <xf numFmtId="0" fontId="10" fillId="0" borderId="3" xfId="0" applyFont="1" applyBorder="1" applyAlignment="1">
      <alignment horizontal="center" vertical="center"/>
    </xf>
    <xf numFmtId="0" fontId="10" fillId="0" borderId="1" xfId="0" applyFont="1" applyBorder="1" applyAlignment="1">
      <alignment horizontal="center" vertical="center"/>
    </xf>
    <xf numFmtId="0" fontId="10" fillId="0" borderId="4" xfId="0" applyFont="1" applyBorder="1" applyAlignment="1">
      <alignment horizontal="center" vertical="center"/>
    </xf>
    <xf numFmtId="0" fontId="1" fillId="0" borderId="18" xfId="0" applyFont="1" applyBorder="1" applyAlignment="1">
      <alignment horizontal="left" vertical="center"/>
    </xf>
    <xf numFmtId="0" fontId="1" fillId="0" borderId="2" xfId="0" applyFont="1" applyBorder="1" applyAlignment="1">
      <alignment horizontal="left" vertical="center"/>
    </xf>
    <xf numFmtId="0" fontId="1" fillId="0" borderId="7" xfId="0" applyFont="1" applyBorder="1" applyAlignment="1">
      <alignment horizontal="left" vertical="center"/>
    </xf>
    <xf numFmtId="0" fontId="1" fillId="0" borderId="1" xfId="0" applyFont="1" applyBorder="1" applyAlignment="1">
      <alignment horizontal="left" wrapText="1"/>
    </xf>
    <xf numFmtId="0" fontId="10" fillId="0" borderId="42" xfId="0" applyFont="1" applyBorder="1" applyAlignment="1">
      <alignment horizontal="center" vertical="center"/>
    </xf>
    <xf numFmtId="0" fontId="10" fillId="0" borderId="9" xfId="0" applyFont="1" applyBorder="1" applyAlignment="1">
      <alignment horizontal="center" vertical="center"/>
    </xf>
    <xf numFmtId="0" fontId="10" fillId="0" borderId="38" xfId="0" applyFont="1" applyBorder="1" applyAlignment="1">
      <alignment horizontal="center" vertical="center"/>
    </xf>
    <xf numFmtId="0" fontId="1" fillId="7" borderId="18" xfId="0" applyFont="1" applyFill="1" applyBorder="1" applyAlignment="1">
      <alignment horizontal="center" vertical="center"/>
    </xf>
    <xf numFmtId="0" fontId="1" fillId="7" borderId="7" xfId="0" applyFont="1" applyFill="1" applyBorder="1" applyAlignment="1">
      <alignment horizontal="center" vertical="center"/>
    </xf>
    <xf numFmtId="0" fontId="1" fillId="0" borderId="18" xfId="0" applyFont="1" applyBorder="1" applyAlignment="1">
      <alignment horizontal="center" vertical="center" wrapText="1"/>
    </xf>
    <xf numFmtId="0" fontId="1" fillId="0" borderId="7" xfId="0" applyFont="1" applyBorder="1" applyAlignment="1">
      <alignment horizontal="center" vertical="center" wrapText="1"/>
    </xf>
    <xf numFmtId="0" fontId="23" fillId="0" borderId="20" xfId="0" applyFont="1" applyBorder="1" applyAlignment="1">
      <alignment horizontal="center" vertical="center"/>
    </xf>
    <xf numFmtId="0" fontId="23" fillId="0" borderId="5" xfId="0" applyFont="1" applyBorder="1" applyAlignment="1">
      <alignment horizontal="center" vertical="center"/>
    </xf>
    <xf numFmtId="0" fontId="23" fillId="0" borderId="21" xfId="0" applyFont="1" applyBorder="1" applyAlignment="1">
      <alignment horizontal="center" vertical="center"/>
    </xf>
    <xf numFmtId="0" fontId="23" fillId="0" borderId="6" xfId="0" applyFont="1" applyBorder="1" applyAlignment="1">
      <alignment horizontal="center" vertical="center"/>
    </xf>
    <xf numFmtId="0" fontId="24" fillId="0" borderId="1" xfId="0" applyFont="1" applyBorder="1" applyAlignment="1">
      <alignment horizontal="center" wrapText="1"/>
    </xf>
    <xf numFmtId="49" fontId="12" fillId="0" borderId="27" xfId="0" applyNumberFormat="1" applyFont="1" applyBorder="1" applyAlignment="1">
      <alignment horizontal="center" vertical="center" wrapText="1"/>
    </xf>
    <xf numFmtId="49" fontId="12" fillId="0" borderId="32" xfId="0" applyNumberFormat="1" applyFont="1" applyBorder="1" applyAlignment="1">
      <alignment horizontal="center" vertical="center" wrapText="1"/>
    </xf>
    <xf numFmtId="0" fontId="12" fillId="0" borderId="20" xfId="0" applyFont="1" applyBorder="1" applyAlignment="1">
      <alignment horizontal="center" vertical="center" wrapText="1"/>
    </xf>
    <xf numFmtId="0" fontId="12" fillId="0" borderId="5" xfId="0" applyFont="1" applyBorder="1" applyAlignment="1">
      <alignment horizontal="center" vertical="center" wrapText="1"/>
    </xf>
    <xf numFmtId="0" fontId="12" fillId="0" borderId="1" xfId="0" applyFont="1" applyBorder="1" applyAlignment="1">
      <alignment horizontal="center" vertical="center" wrapText="1"/>
    </xf>
    <xf numFmtId="166" fontId="24" fillId="0" borderId="1" xfId="0" applyNumberFormat="1" applyFont="1" applyBorder="1" applyAlignment="1">
      <alignment horizontal="center" vertical="center" wrapText="1"/>
    </xf>
    <xf numFmtId="167" fontId="23" fillId="0" borderId="4" xfId="0" applyNumberFormat="1" applyFont="1" applyBorder="1" applyAlignment="1">
      <alignment horizontal="center" vertical="center"/>
    </xf>
    <xf numFmtId="167" fontId="23" fillId="0" borderId="1" xfId="0" applyNumberFormat="1" applyFont="1" applyBorder="1" applyAlignment="1">
      <alignment horizontal="center" vertical="center"/>
    </xf>
    <xf numFmtId="166" fontId="12" fillId="0" borderId="1" xfId="0" applyNumberFormat="1" applyFont="1" applyBorder="1" applyAlignment="1">
      <alignment horizontal="center" vertical="center" wrapText="1"/>
    </xf>
    <xf numFmtId="166" fontId="24" fillId="0" borderId="20" xfId="0" applyNumberFormat="1" applyFont="1" applyBorder="1" applyAlignment="1">
      <alignment horizontal="center" vertical="center" wrapText="1"/>
    </xf>
    <xf numFmtId="166" fontId="24" fillId="0" borderId="5" xfId="0" applyNumberFormat="1" applyFont="1" applyBorder="1" applyAlignment="1">
      <alignment horizontal="center" vertical="center" wrapText="1"/>
    </xf>
    <xf numFmtId="167" fontId="23" fillId="0" borderId="20" xfId="0" applyNumberFormat="1" applyFont="1" applyBorder="1" applyAlignment="1">
      <alignment horizontal="center" vertical="center"/>
    </xf>
    <xf numFmtId="167" fontId="23" fillId="0" borderId="5" xfId="0" applyNumberFormat="1" applyFont="1" applyBorder="1" applyAlignment="1">
      <alignment horizontal="center" vertical="center"/>
    </xf>
    <xf numFmtId="167" fontId="23" fillId="0" borderId="21" xfId="0" applyNumberFormat="1" applyFont="1" applyBorder="1" applyAlignment="1">
      <alignment horizontal="center" vertical="center"/>
    </xf>
    <xf numFmtId="167" fontId="23" fillId="0" borderId="6" xfId="0" applyNumberFormat="1" applyFont="1" applyBorder="1" applyAlignment="1">
      <alignment horizontal="center" vertical="center"/>
    </xf>
    <xf numFmtId="166" fontId="24" fillId="0" borderId="1" xfId="0" applyNumberFormat="1" applyFont="1" applyBorder="1" applyAlignment="1">
      <alignment horizontal="center" vertical="center"/>
    </xf>
    <xf numFmtId="166" fontId="12" fillId="0" borderId="20" xfId="0" applyNumberFormat="1" applyFont="1" applyBorder="1" applyAlignment="1">
      <alignment horizontal="center" vertical="center" wrapText="1"/>
    </xf>
    <xf numFmtId="166" fontId="12" fillId="0" borderId="5" xfId="0" applyNumberFormat="1" applyFont="1" applyBorder="1" applyAlignment="1">
      <alignment horizontal="center" vertical="center" wrapText="1"/>
    </xf>
    <xf numFmtId="0" fontId="1" fillId="4" borderId="18" xfId="0" applyFont="1" applyFill="1" applyBorder="1" applyAlignment="1">
      <alignment horizontal="center" vertical="center" wrapText="1"/>
    </xf>
    <xf numFmtId="0" fontId="1" fillId="4" borderId="2" xfId="0" applyFont="1" applyFill="1" applyBorder="1" applyAlignment="1">
      <alignment horizontal="center" vertical="center" wrapText="1"/>
    </xf>
    <xf numFmtId="0" fontId="1" fillId="4" borderId="7" xfId="0" applyFont="1" applyFill="1" applyBorder="1" applyAlignment="1">
      <alignment horizontal="center" vertical="center" wrapText="1"/>
    </xf>
    <xf numFmtId="0" fontId="23" fillId="0" borderId="5" xfId="0" applyFont="1" applyBorder="1" applyAlignment="1">
      <alignment horizontal="center" vertical="center" wrapText="1"/>
    </xf>
    <xf numFmtId="0" fontId="49" fillId="0" borderId="1" xfId="0" applyFont="1" applyBorder="1" applyAlignment="1">
      <alignment horizontal="center" wrapText="1"/>
    </xf>
    <xf numFmtId="167" fontId="12" fillId="0" borderId="20" xfId="0" applyNumberFormat="1" applyFont="1" applyBorder="1" applyAlignment="1">
      <alignment horizontal="center" vertical="center"/>
    </xf>
    <xf numFmtId="167" fontId="12" fillId="0" borderId="5" xfId="0" applyNumberFormat="1" applyFont="1" applyBorder="1" applyAlignment="1">
      <alignment horizontal="center" vertical="center"/>
    </xf>
    <xf numFmtId="167" fontId="7" fillId="5" borderId="60" xfId="0" applyNumberFormat="1" applyFont="1" applyFill="1" applyBorder="1" applyAlignment="1">
      <alignment horizontal="center" vertical="center" wrapText="1"/>
    </xf>
    <xf numFmtId="167" fontId="7" fillId="5" borderId="63" xfId="0" applyNumberFormat="1" applyFont="1" applyFill="1" applyBorder="1" applyAlignment="1">
      <alignment horizontal="center" vertical="center" wrapText="1"/>
    </xf>
    <xf numFmtId="167" fontId="7" fillId="5" borderId="64" xfId="0" applyNumberFormat="1" applyFont="1" applyFill="1" applyBorder="1" applyAlignment="1">
      <alignment horizontal="center" vertical="center" wrapText="1"/>
    </xf>
    <xf numFmtId="49" fontId="12" fillId="0" borderId="20" xfId="0" applyNumberFormat="1" applyFont="1" applyBorder="1" applyAlignment="1">
      <alignment horizontal="center" vertical="center" wrapText="1"/>
    </xf>
    <xf numFmtId="49" fontId="12" fillId="0" borderId="5" xfId="0" applyNumberFormat="1" applyFont="1" applyBorder="1" applyAlignment="1">
      <alignment horizontal="center" vertical="center" wrapText="1"/>
    </xf>
    <xf numFmtId="167" fontId="12" fillId="0" borderId="1" xfId="0" applyNumberFormat="1" applyFont="1" applyBorder="1" applyAlignment="1">
      <alignment horizontal="center" vertical="center"/>
    </xf>
    <xf numFmtId="49" fontId="12" fillId="0" borderId="43" xfId="0" applyNumberFormat="1" applyFont="1" applyBorder="1" applyAlignment="1">
      <alignment horizontal="center" vertical="center" wrapText="1"/>
    </xf>
    <xf numFmtId="49" fontId="12" fillId="0" borderId="1" xfId="0" applyNumberFormat="1" applyFont="1" applyBorder="1" applyAlignment="1">
      <alignment horizontal="center" vertical="center" wrapText="1"/>
    </xf>
    <xf numFmtId="0" fontId="1" fillId="4" borderId="41" xfId="0" applyFont="1" applyFill="1" applyBorder="1" applyAlignment="1">
      <alignment horizontal="center" vertical="center" wrapText="1"/>
    </xf>
    <xf numFmtId="0" fontId="1" fillId="4" borderId="51" xfId="0" applyFont="1" applyFill="1" applyBorder="1" applyAlignment="1">
      <alignment horizontal="center" vertical="center" wrapText="1"/>
    </xf>
    <xf numFmtId="0" fontId="1" fillId="4" borderId="25" xfId="0" applyFont="1" applyFill="1" applyBorder="1" applyAlignment="1">
      <alignment horizontal="center" vertical="center" wrapText="1"/>
    </xf>
    <xf numFmtId="49" fontId="12" fillId="0" borderId="39" xfId="0" applyNumberFormat="1" applyFont="1" applyBorder="1" applyAlignment="1">
      <alignment horizontal="center" vertical="center" wrapText="1"/>
    </xf>
    <xf numFmtId="0" fontId="12" fillId="0" borderId="50" xfId="0" applyFont="1" applyBorder="1" applyAlignment="1">
      <alignment horizontal="center" vertical="center" wrapText="1"/>
    </xf>
    <xf numFmtId="167" fontId="23" fillId="0" borderId="50" xfId="0" applyNumberFormat="1" applyFont="1" applyBorder="1" applyAlignment="1">
      <alignment horizontal="center" vertical="center"/>
    </xf>
    <xf numFmtId="166" fontId="24" fillId="0" borderId="50" xfId="0" applyNumberFormat="1" applyFont="1" applyBorder="1" applyAlignment="1">
      <alignment horizontal="center" vertical="center" wrapText="1"/>
    </xf>
    <xf numFmtId="0" fontId="24" fillId="0" borderId="20" xfId="0" applyFont="1" applyBorder="1" applyAlignment="1">
      <alignment horizontal="center" vertical="center" wrapText="1"/>
    </xf>
    <xf numFmtId="0" fontId="24" fillId="0" borderId="50" xfId="0" applyFont="1" applyBorder="1" applyAlignment="1">
      <alignment horizontal="center" vertical="center" wrapText="1"/>
    </xf>
    <xf numFmtId="167" fontId="12" fillId="0" borderId="21" xfId="0" applyNumberFormat="1" applyFont="1" applyBorder="1" applyAlignment="1">
      <alignment horizontal="center" vertical="center"/>
    </xf>
    <xf numFmtId="167" fontId="12" fillId="0" borderId="6" xfId="0" applyNumberFormat="1" applyFont="1" applyBorder="1" applyAlignment="1">
      <alignment horizontal="center" vertical="center"/>
    </xf>
    <xf numFmtId="0" fontId="49" fillId="0" borderId="22" xfId="0" applyFont="1" applyBorder="1" applyAlignment="1">
      <alignment horizontal="center" wrapText="1"/>
    </xf>
    <xf numFmtId="0" fontId="49" fillId="0" borderId="8" xfId="0" applyFont="1" applyBorder="1" applyAlignment="1">
      <alignment horizontal="center" wrapText="1"/>
    </xf>
    <xf numFmtId="0" fontId="49" fillId="0" borderId="75" xfId="0" applyFont="1" applyBorder="1" applyAlignment="1">
      <alignment horizontal="center" wrapText="1"/>
    </xf>
    <xf numFmtId="0" fontId="49" fillId="0" borderId="49" xfId="0" applyFont="1" applyBorder="1" applyAlignment="1">
      <alignment horizontal="center" wrapText="1"/>
    </xf>
    <xf numFmtId="0" fontId="49" fillId="0" borderId="60" xfId="0" applyFont="1" applyBorder="1" applyAlignment="1">
      <alignment horizontal="center" wrapText="1"/>
    </xf>
    <xf numFmtId="0" fontId="49" fillId="0" borderId="64" xfId="0" applyFont="1" applyBorder="1" applyAlignment="1">
      <alignment horizontal="center" wrapText="1"/>
    </xf>
    <xf numFmtId="166" fontId="48" fillId="0" borderId="20" xfId="0" applyNumberFormat="1" applyFont="1" applyBorder="1" applyAlignment="1">
      <alignment horizontal="center" vertical="center" wrapText="1"/>
    </xf>
    <xf numFmtId="166" fontId="48" fillId="0" borderId="5" xfId="0" applyNumberFormat="1" applyFont="1" applyBorder="1" applyAlignment="1">
      <alignment horizontal="center" vertical="center" wrapText="1"/>
    </xf>
    <xf numFmtId="0" fontId="20" fillId="0" borderId="0" xfId="0" applyFont="1" applyAlignment="1">
      <alignment horizontal="left"/>
    </xf>
    <xf numFmtId="0" fontId="5" fillId="0" borderId="53" xfId="0" applyFont="1" applyBorder="1" applyAlignment="1">
      <alignment horizontal="center" vertical="center" wrapText="1"/>
    </xf>
    <xf numFmtId="0" fontId="5" fillId="0" borderId="39" xfId="0" applyFont="1" applyBorder="1" applyAlignment="1">
      <alignment horizontal="center" vertical="center" wrapText="1"/>
    </xf>
    <xf numFmtId="167" fontId="23" fillId="0" borderId="40" xfId="0" applyNumberFormat="1" applyFont="1" applyBorder="1" applyAlignment="1">
      <alignment horizontal="center" vertical="center"/>
    </xf>
    <xf numFmtId="0" fontId="12" fillId="0" borderId="23" xfId="0" applyFont="1" applyBorder="1" applyAlignment="1">
      <alignment horizontal="center" vertical="center" wrapText="1"/>
    </xf>
    <xf numFmtId="166" fontId="24" fillId="0" borderId="23" xfId="0" applyNumberFormat="1" applyFont="1" applyBorder="1" applyAlignment="1">
      <alignment horizontal="center" vertical="center" wrapText="1"/>
    </xf>
    <xf numFmtId="167" fontId="23" fillId="0" borderId="23" xfId="0" applyNumberFormat="1" applyFont="1" applyBorder="1" applyAlignment="1">
      <alignment horizontal="center" vertical="center"/>
    </xf>
    <xf numFmtId="167" fontId="23" fillId="0" borderId="24" xfId="0" applyNumberFormat="1" applyFont="1" applyBorder="1" applyAlignment="1">
      <alignment horizontal="center" vertical="center"/>
    </xf>
    <xf numFmtId="0" fontId="49" fillId="0" borderId="76" xfId="0" applyFont="1" applyBorder="1" applyAlignment="1">
      <alignment horizontal="center" wrapText="1"/>
    </xf>
    <xf numFmtId="0" fontId="49" fillId="0" borderId="44" xfId="0" applyFont="1" applyBorder="1" applyAlignment="1">
      <alignment horizontal="center" wrapText="1"/>
    </xf>
    <xf numFmtId="0" fontId="5" fillId="0" borderId="47" xfId="0" applyFont="1" applyBorder="1" applyAlignment="1">
      <alignment horizontal="center"/>
    </xf>
    <xf numFmtId="0" fontId="5" fillId="0" borderId="59" xfId="0" applyFont="1" applyBorder="1" applyAlignment="1">
      <alignment horizontal="center"/>
    </xf>
    <xf numFmtId="0" fontId="5" fillId="0" borderId="54" xfId="0" applyFont="1" applyBorder="1" applyAlignment="1">
      <alignment horizontal="center"/>
    </xf>
    <xf numFmtId="0" fontId="5" fillId="0" borderId="52" xfId="0" applyFont="1" applyBorder="1" applyAlignment="1">
      <alignment horizontal="center" vertical="center" wrapText="1"/>
    </xf>
    <xf numFmtId="0" fontId="5" fillId="0" borderId="50" xfId="0" applyFont="1" applyBorder="1" applyAlignment="1">
      <alignment horizontal="center" vertical="center" wrapText="1"/>
    </xf>
    <xf numFmtId="167" fontId="12" fillId="0" borderId="4" xfId="0" applyNumberFormat="1" applyFont="1" applyBorder="1" applyAlignment="1">
      <alignment horizontal="center" vertical="center"/>
    </xf>
    <xf numFmtId="0" fontId="24" fillId="0" borderId="5" xfId="0" applyFont="1" applyBorder="1" applyAlignment="1">
      <alignment horizontal="center" vertical="center" wrapText="1"/>
    </xf>
    <xf numFmtId="0" fontId="11" fillId="0" borderId="37" xfId="0" applyFont="1" applyBorder="1" applyAlignment="1">
      <alignment horizontal="center" vertical="center" wrapText="1"/>
    </xf>
    <xf numFmtId="0" fontId="11" fillId="0" borderId="35" xfId="0" applyFont="1" applyBorder="1" applyAlignment="1">
      <alignment horizontal="center" vertical="center" wrapText="1"/>
    </xf>
    <xf numFmtId="0" fontId="11" fillId="0" borderId="10" xfId="0" applyFont="1" applyBorder="1" applyAlignment="1">
      <alignment horizontal="center" vertical="center" wrapText="1"/>
    </xf>
    <xf numFmtId="0" fontId="11" fillId="0" borderId="11"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11" xfId="0" applyFont="1" applyBorder="1" applyAlignment="1">
      <alignment horizontal="center" vertical="center" wrapText="1"/>
    </xf>
    <xf numFmtId="0" fontId="7" fillId="0" borderId="0" xfId="0" applyFont="1" applyAlignment="1">
      <alignment horizontal="center" vertical="center" wrapText="1"/>
    </xf>
    <xf numFmtId="0" fontId="5" fillId="0" borderId="16" xfId="0" applyFont="1" applyBorder="1" applyAlignment="1">
      <alignment horizontal="center" vertical="center" wrapText="1"/>
    </xf>
  </cellXfs>
  <cellStyles count="2">
    <cellStyle name="Звичайний 2" xfId="1"/>
    <cellStyle name="Обычный"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H546"/>
  <sheetViews>
    <sheetView view="pageBreakPreview" topLeftCell="A13" zoomScaleNormal="100" zoomScaleSheetLayoutView="100" workbookViewId="0">
      <selection activeCell="B2" sqref="B2"/>
    </sheetView>
  </sheetViews>
  <sheetFormatPr defaultRowHeight="12.75" x14ac:dyDescent="0.2"/>
  <cols>
    <col min="1" max="1" width="0.140625" style="1" customWidth="1"/>
    <col min="2" max="2" width="11" style="1" customWidth="1"/>
    <col min="3" max="3" width="44.7109375" style="1" customWidth="1"/>
    <col min="4" max="4" width="17.42578125" style="1" customWidth="1"/>
    <col min="5" max="5" width="17.5703125" style="1" customWidth="1"/>
    <col min="6" max="6" width="15.5703125" style="1" customWidth="1"/>
    <col min="7" max="7" width="16.28515625" style="1" customWidth="1"/>
    <col min="8" max="16384" width="9.140625" style="1"/>
  </cols>
  <sheetData>
    <row r="1" spans="2:7" x14ac:dyDescent="0.2">
      <c r="B1" s="1" t="s">
        <v>604</v>
      </c>
      <c r="D1" s="644" t="s">
        <v>2</v>
      </c>
      <c r="E1" s="644"/>
      <c r="F1" s="644"/>
      <c r="G1" s="644"/>
    </row>
    <row r="2" spans="2:7" x14ac:dyDescent="0.2">
      <c r="D2" s="644" t="s">
        <v>652</v>
      </c>
      <c r="E2" s="644"/>
      <c r="F2" s="644"/>
      <c r="G2" s="644"/>
    </row>
    <row r="3" spans="2:7" ht="17.25" customHeight="1" x14ac:dyDescent="0.2">
      <c r="D3" s="646" t="s">
        <v>459</v>
      </c>
      <c r="E3" s="646"/>
      <c r="F3" s="646"/>
      <c r="G3" s="646"/>
    </row>
    <row r="4" spans="2:7" x14ac:dyDescent="0.2">
      <c r="D4" s="644" t="s">
        <v>653</v>
      </c>
      <c r="E4" s="644"/>
      <c r="F4" s="644"/>
      <c r="G4" s="644"/>
    </row>
    <row r="5" spans="2:7" ht="9" customHeight="1" x14ac:dyDescent="0.2"/>
    <row r="6" spans="2:7" ht="15.75" x14ac:dyDescent="0.25">
      <c r="B6" s="645" t="s">
        <v>426</v>
      </c>
      <c r="C6" s="645"/>
      <c r="D6" s="645"/>
      <c r="E6" s="645"/>
      <c r="F6" s="645"/>
      <c r="G6" s="645"/>
    </row>
    <row r="7" spans="2:7" ht="15.75" x14ac:dyDescent="0.25">
      <c r="B7" s="645" t="s">
        <v>460</v>
      </c>
      <c r="C7" s="645"/>
      <c r="D7" s="645"/>
      <c r="E7" s="645"/>
      <c r="F7" s="645"/>
      <c r="G7" s="645"/>
    </row>
    <row r="8" spans="2:7" ht="14.25" x14ac:dyDescent="0.2">
      <c r="B8" s="122">
        <v>1755900000</v>
      </c>
      <c r="C8" s="62"/>
      <c r="D8" s="62"/>
      <c r="E8" s="62"/>
      <c r="F8" s="62"/>
      <c r="G8" s="62"/>
    </row>
    <row r="9" spans="2:7" ht="14.25" x14ac:dyDescent="0.2">
      <c r="B9" s="63" t="s">
        <v>124</v>
      </c>
      <c r="C9" s="64"/>
      <c r="D9" s="64"/>
      <c r="E9" s="64"/>
      <c r="F9" s="64"/>
      <c r="G9" s="64"/>
    </row>
    <row r="10" spans="2:7" ht="11.25" customHeight="1" thickBot="1" x14ac:dyDescent="0.25">
      <c r="G10" s="1" t="s">
        <v>12</v>
      </c>
    </row>
    <row r="11" spans="2:7" ht="12.75" customHeight="1" x14ac:dyDescent="0.2">
      <c r="B11" s="649" t="s">
        <v>3</v>
      </c>
      <c r="C11" s="651" t="s">
        <v>104</v>
      </c>
      <c r="D11" s="647" t="s">
        <v>105</v>
      </c>
      <c r="E11" s="653" t="s">
        <v>4</v>
      </c>
      <c r="F11" s="655" t="s">
        <v>5</v>
      </c>
      <c r="G11" s="656"/>
    </row>
    <row r="12" spans="2:7" ht="28.5" customHeight="1" thickBot="1" x14ac:dyDescent="0.25">
      <c r="B12" s="650"/>
      <c r="C12" s="652"/>
      <c r="D12" s="648"/>
      <c r="E12" s="654"/>
      <c r="F12" s="65" t="s">
        <v>106</v>
      </c>
      <c r="G12" s="66" t="s">
        <v>107</v>
      </c>
    </row>
    <row r="13" spans="2:7" s="34" customFormat="1" ht="12" thickBot="1" x14ac:dyDescent="0.25">
      <c r="B13" s="67">
        <v>1</v>
      </c>
      <c r="C13" s="68">
        <v>2</v>
      </c>
      <c r="D13" s="68">
        <v>3</v>
      </c>
      <c r="E13" s="69">
        <v>4</v>
      </c>
      <c r="F13" s="68">
        <v>5</v>
      </c>
      <c r="G13" s="70">
        <v>6</v>
      </c>
    </row>
    <row r="14" spans="2:7" ht="15.75" x14ac:dyDescent="0.25">
      <c r="B14" s="201">
        <v>10000000</v>
      </c>
      <c r="C14" s="202" t="s">
        <v>6</v>
      </c>
      <c r="D14" s="578">
        <f>E14+F14</f>
        <v>3987007</v>
      </c>
      <c r="E14" s="204">
        <f>E15+E32+E40+E58+E24</f>
        <v>3987007</v>
      </c>
      <c r="F14" s="203">
        <f>F58</f>
        <v>0</v>
      </c>
      <c r="G14" s="205">
        <v>0</v>
      </c>
    </row>
    <row r="15" spans="2:7" ht="27.75" customHeight="1" x14ac:dyDescent="0.25">
      <c r="B15" s="72">
        <v>11000000</v>
      </c>
      <c r="C15" s="73" t="s">
        <v>26</v>
      </c>
      <c r="D15" s="579">
        <f>E15+F15</f>
        <v>3396907</v>
      </c>
      <c r="E15" s="75">
        <f>E22+E16</f>
        <v>3396907</v>
      </c>
      <c r="F15" s="9">
        <v>0</v>
      </c>
      <c r="G15" s="21">
        <v>0</v>
      </c>
    </row>
    <row r="16" spans="2:7" ht="16.5" customHeight="1" x14ac:dyDescent="0.2">
      <c r="B16" s="76">
        <v>11010000</v>
      </c>
      <c r="C16" s="77" t="s">
        <v>239</v>
      </c>
      <c r="D16" s="580">
        <f>E16+F16</f>
        <v>3396907</v>
      </c>
      <c r="E16" s="79">
        <f>E17+E18+E19+E20+E21</f>
        <v>3396907</v>
      </c>
      <c r="F16" s="9">
        <v>0</v>
      </c>
      <c r="G16" s="21">
        <v>0</v>
      </c>
    </row>
    <row r="17" spans="2:7" ht="37.5" customHeight="1" x14ac:dyDescent="0.2">
      <c r="B17" s="80">
        <v>11010100</v>
      </c>
      <c r="C17" s="5" t="s">
        <v>138</v>
      </c>
      <c r="D17" s="581">
        <f>E17</f>
        <v>2679457</v>
      </c>
      <c r="E17" s="29">
        <f>2111257+500000+22400+45800</f>
        <v>2679457</v>
      </c>
      <c r="F17" s="9"/>
      <c r="G17" s="21"/>
    </row>
    <row r="18" spans="2:7" ht="66" hidden="1" customHeight="1" x14ac:dyDescent="0.2">
      <c r="B18" s="85">
        <v>11010200</v>
      </c>
      <c r="C18" s="5" t="s">
        <v>233</v>
      </c>
      <c r="D18" s="581">
        <f>E18</f>
        <v>0</v>
      </c>
      <c r="E18" s="29"/>
      <c r="F18" s="9"/>
      <c r="G18" s="21"/>
    </row>
    <row r="19" spans="2:7" ht="38.25" hidden="1" x14ac:dyDescent="0.2">
      <c r="B19" s="80">
        <v>11010400</v>
      </c>
      <c r="C19" s="5" t="s">
        <v>234</v>
      </c>
      <c r="D19" s="581">
        <f>E19</f>
        <v>0</v>
      </c>
      <c r="E19" s="29"/>
      <c r="F19" s="9"/>
      <c r="G19" s="21"/>
    </row>
    <row r="20" spans="2:7" ht="38.25" x14ac:dyDescent="0.2">
      <c r="B20" s="80">
        <v>11010500</v>
      </c>
      <c r="C20" s="5" t="s">
        <v>235</v>
      </c>
      <c r="D20" s="581">
        <f>E20</f>
        <v>527450</v>
      </c>
      <c r="E20" s="29">
        <v>527450</v>
      </c>
      <c r="F20" s="9"/>
      <c r="G20" s="21"/>
    </row>
    <row r="21" spans="2:7" ht="38.25" customHeight="1" x14ac:dyDescent="0.2">
      <c r="B21" s="80">
        <v>11011300</v>
      </c>
      <c r="C21" s="5" t="s">
        <v>281</v>
      </c>
      <c r="D21" s="581">
        <f>E21</f>
        <v>190000</v>
      </c>
      <c r="E21" s="29">
        <v>190000</v>
      </c>
      <c r="F21" s="9"/>
      <c r="G21" s="21"/>
    </row>
    <row r="22" spans="2:7" ht="15" hidden="1" customHeight="1" x14ac:dyDescent="0.2">
      <c r="B22" s="76">
        <v>11020000</v>
      </c>
      <c r="C22" s="77" t="s">
        <v>7</v>
      </c>
      <c r="D22" s="580">
        <f>E22+F22</f>
        <v>0</v>
      </c>
      <c r="E22" s="79">
        <f>E23</f>
        <v>0</v>
      </c>
      <c r="F22" s="9">
        <v>0</v>
      </c>
      <c r="G22" s="21">
        <v>0</v>
      </c>
    </row>
    <row r="23" spans="2:7" ht="25.5" hidden="1" customHeight="1" x14ac:dyDescent="0.2">
      <c r="B23" s="80">
        <v>11020200</v>
      </c>
      <c r="C23" s="81" t="s">
        <v>27</v>
      </c>
      <c r="D23" s="581">
        <f>E23+F23</f>
        <v>0</v>
      </c>
      <c r="E23" s="29"/>
      <c r="F23" s="9">
        <v>0</v>
      </c>
      <c r="G23" s="21">
        <v>0</v>
      </c>
    </row>
    <row r="24" spans="2:7" ht="26.25" hidden="1" customHeight="1" x14ac:dyDescent="0.25">
      <c r="B24" s="72">
        <v>13000000</v>
      </c>
      <c r="C24" s="73" t="s">
        <v>60</v>
      </c>
      <c r="D24" s="579">
        <f>E24+F24</f>
        <v>0</v>
      </c>
      <c r="E24" s="75">
        <f>E28+E25+E30</f>
        <v>0</v>
      </c>
      <c r="F24" s="9">
        <v>0</v>
      </c>
      <c r="G24" s="21">
        <v>0</v>
      </c>
    </row>
    <row r="25" spans="2:7" s="84" customFormat="1" ht="24.75" hidden="1" customHeight="1" x14ac:dyDescent="0.25">
      <c r="B25" s="16">
        <v>13010000</v>
      </c>
      <c r="C25" s="6" t="s">
        <v>140</v>
      </c>
      <c r="D25" s="579">
        <f>D27+D26</f>
        <v>0</v>
      </c>
      <c r="E25" s="75">
        <f>E27+E26</f>
        <v>0</v>
      </c>
      <c r="F25" s="82">
        <f>F27</f>
        <v>0</v>
      </c>
      <c r="G25" s="83">
        <f>G27</f>
        <v>0</v>
      </c>
    </row>
    <row r="26" spans="2:7" ht="38.25" hidden="1" customHeight="1" x14ac:dyDescent="0.2">
      <c r="B26" s="17">
        <v>13010100</v>
      </c>
      <c r="C26" s="5" t="s">
        <v>236</v>
      </c>
      <c r="D26" s="581">
        <f>E26</f>
        <v>0</v>
      </c>
      <c r="E26" s="29"/>
      <c r="F26" s="9"/>
      <c r="G26" s="21"/>
    </row>
    <row r="27" spans="2:7" ht="63.75" hidden="1" x14ac:dyDescent="0.2">
      <c r="B27" s="17">
        <v>13010200</v>
      </c>
      <c r="C27" s="5" t="s">
        <v>139</v>
      </c>
      <c r="D27" s="581">
        <f>E27</f>
        <v>0</v>
      </c>
      <c r="E27" s="29"/>
      <c r="F27" s="9"/>
      <c r="G27" s="21"/>
    </row>
    <row r="28" spans="2:7" ht="25.5" hidden="1" customHeight="1" x14ac:dyDescent="0.2">
      <c r="B28" s="76">
        <v>13030000</v>
      </c>
      <c r="C28" s="77" t="s">
        <v>303</v>
      </c>
      <c r="D28" s="580">
        <f>E28+F28</f>
        <v>0</v>
      </c>
      <c r="E28" s="79">
        <f>E29</f>
        <v>0</v>
      </c>
      <c r="F28" s="9">
        <v>0</v>
      </c>
      <c r="G28" s="21">
        <v>0</v>
      </c>
    </row>
    <row r="29" spans="2:7" ht="39.75" hidden="1" customHeight="1" x14ac:dyDescent="0.2">
      <c r="B29" s="80">
        <v>13030100</v>
      </c>
      <c r="C29" s="81" t="s">
        <v>306</v>
      </c>
      <c r="D29" s="581">
        <f>E29</f>
        <v>0</v>
      </c>
      <c r="E29" s="29"/>
      <c r="F29" s="9"/>
      <c r="G29" s="21"/>
    </row>
    <row r="30" spans="2:7" s="84" customFormat="1" ht="25.5" hidden="1" customHeight="1" x14ac:dyDescent="0.2">
      <c r="B30" s="76">
        <v>13040000</v>
      </c>
      <c r="C30" s="77" t="s">
        <v>288</v>
      </c>
      <c r="D30" s="580">
        <f>D31</f>
        <v>0</v>
      </c>
      <c r="E30" s="79">
        <f>E31</f>
        <v>0</v>
      </c>
      <c r="F30" s="82">
        <f>F31</f>
        <v>0</v>
      </c>
      <c r="G30" s="83">
        <f>G31</f>
        <v>0</v>
      </c>
    </row>
    <row r="31" spans="2:7" ht="38.25" hidden="1" customHeight="1" x14ac:dyDescent="0.2">
      <c r="B31" s="85">
        <v>13040100</v>
      </c>
      <c r="C31" s="22" t="s">
        <v>207</v>
      </c>
      <c r="D31" s="581">
        <f>E31+F31</f>
        <v>0</v>
      </c>
      <c r="E31" s="29"/>
      <c r="F31" s="9"/>
      <c r="G31" s="21"/>
    </row>
    <row r="32" spans="2:7" ht="13.5" customHeight="1" x14ac:dyDescent="0.25">
      <c r="B32" s="72">
        <v>14000000</v>
      </c>
      <c r="C32" s="73" t="s">
        <v>56</v>
      </c>
      <c r="D32" s="579">
        <f>E32+F32</f>
        <v>-500000</v>
      </c>
      <c r="E32" s="75">
        <f>E37+E35+E33</f>
        <v>-500000</v>
      </c>
      <c r="F32" s="9">
        <v>0</v>
      </c>
      <c r="G32" s="21">
        <v>0</v>
      </c>
    </row>
    <row r="33" spans="2:7" ht="25.5" x14ac:dyDescent="0.2">
      <c r="B33" s="76">
        <v>14020000</v>
      </c>
      <c r="C33" s="18" t="s">
        <v>69</v>
      </c>
      <c r="D33" s="580">
        <f>E33+F33</f>
        <v>-500000</v>
      </c>
      <c r="E33" s="79">
        <f>E34</f>
        <v>-500000</v>
      </c>
      <c r="F33" s="9">
        <f>F34</f>
        <v>0</v>
      </c>
      <c r="G33" s="21">
        <f>G34</f>
        <v>0</v>
      </c>
    </row>
    <row r="34" spans="2:7" ht="13.5" customHeight="1" x14ac:dyDescent="0.2">
      <c r="B34" s="80">
        <v>14021900</v>
      </c>
      <c r="C34" s="81" t="s">
        <v>70</v>
      </c>
      <c r="D34" s="581">
        <f>E34+F34</f>
        <v>-500000</v>
      </c>
      <c r="E34" s="29">
        <v>-500000</v>
      </c>
      <c r="F34" s="9">
        <v>0</v>
      </c>
      <c r="G34" s="21">
        <v>0</v>
      </c>
    </row>
    <row r="35" spans="2:7" ht="27.75" hidden="1" customHeight="1" x14ac:dyDescent="0.2">
      <c r="B35" s="76">
        <v>14030000</v>
      </c>
      <c r="C35" s="18" t="s">
        <v>71</v>
      </c>
      <c r="D35" s="580">
        <f>D36</f>
        <v>0</v>
      </c>
      <c r="E35" s="79">
        <f>E36</f>
        <v>0</v>
      </c>
      <c r="F35" s="9">
        <f>F36</f>
        <v>0</v>
      </c>
      <c r="G35" s="21">
        <f>G36</f>
        <v>0</v>
      </c>
    </row>
    <row r="36" spans="2:7" ht="13.5" hidden="1" customHeight="1" x14ac:dyDescent="0.2">
      <c r="B36" s="80">
        <v>14031900</v>
      </c>
      <c r="C36" s="81" t="s">
        <v>70</v>
      </c>
      <c r="D36" s="581">
        <f t="shared" ref="D36:D41" si="0">E36+F36</f>
        <v>0</v>
      </c>
      <c r="E36" s="29"/>
      <c r="F36" s="9">
        <v>0</v>
      </c>
      <c r="G36" s="21">
        <v>0</v>
      </c>
    </row>
    <row r="37" spans="2:7" s="84" customFormat="1" ht="36.75" hidden="1" customHeight="1" x14ac:dyDescent="0.2">
      <c r="B37" s="76">
        <v>14040000</v>
      </c>
      <c r="C37" s="77" t="s">
        <v>57</v>
      </c>
      <c r="D37" s="580">
        <f t="shared" si="0"/>
        <v>0</v>
      </c>
      <c r="E37" s="79">
        <f>E38+E39</f>
        <v>0</v>
      </c>
      <c r="F37" s="82">
        <v>0</v>
      </c>
      <c r="G37" s="83">
        <v>0</v>
      </c>
    </row>
    <row r="38" spans="2:7" s="84" customFormat="1" ht="89.25" hidden="1" customHeight="1" x14ac:dyDescent="0.2">
      <c r="B38" s="85">
        <v>14040100</v>
      </c>
      <c r="C38" s="81" t="s">
        <v>304</v>
      </c>
      <c r="D38" s="582">
        <f t="shared" si="0"/>
        <v>0</v>
      </c>
      <c r="E38" s="87"/>
      <c r="F38" s="82"/>
      <c r="G38" s="83"/>
    </row>
    <row r="39" spans="2:7" s="84" customFormat="1" ht="63.75" hidden="1" x14ac:dyDescent="0.2">
      <c r="B39" s="197">
        <v>14040200</v>
      </c>
      <c r="C39" s="198" t="s">
        <v>305</v>
      </c>
      <c r="D39" s="583">
        <f t="shared" si="0"/>
        <v>0</v>
      </c>
      <c r="E39" s="199"/>
      <c r="F39" s="200"/>
      <c r="G39" s="83"/>
    </row>
    <row r="40" spans="2:7" s="84" customFormat="1" ht="39" customHeight="1" x14ac:dyDescent="0.25">
      <c r="B40" s="72">
        <v>18000000</v>
      </c>
      <c r="C40" s="73" t="s">
        <v>307</v>
      </c>
      <c r="D40" s="579">
        <f t="shared" si="0"/>
        <v>1090100</v>
      </c>
      <c r="E40" s="75">
        <f>E41+E54+E52</f>
        <v>1090100</v>
      </c>
      <c r="F40" s="82">
        <v>0</v>
      </c>
      <c r="G40" s="21">
        <v>0</v>
      </c>
    </row>
    <row r="41" spans="2:7" s="84" customFormat="1" ht="15" customHeight="1" x14ac:dyDescent="0.2">
      <c r="B41" s="76">
        <v>18010000</v>
      </c>
      <c r="C41" s="77" t="s">
        <v>42</v>
      </c>
      <c r="D41" s="580">
        <f t="shared" si="0"/>
        <v>612500</v>
      </c>
      <c r="E41" s="88">
        <f>SUM(E42:E51)</f>
        <v>612500</v>
      </c>
      <c r="F41" s="82">
        <f>SUM(F42:F49)</f>
        <v>0</v>
      </c>
      <c r="G41" s="83">
        <f>SUM(G42:G49)</f>
        <v>0</v>
      </c>
    </row>
    <row r="42" spans="2:7" ht="50.25" hidden="1" customHeight="1" x14ac:dyDescent="0.2">
      <c r="B42" s="80">
        <v>18010100</v>
      </c>
      <c r="C42" s="81" t="s">
        <v>308</v>
      </c>
      <c r="D42" s="581">
        <f t="shared" ref="D42:D56" si="1">E42+F42</f>
        <v>0</v>
      </c>
      <c r="E42" s="29"/>
      <c r="F42" s="9">
        <v>0</v>
      </c>
      <c r="G42" s="21">
        <v>0</v>
      </c>
    </row>
    <row r="43" spans="2:7" ht="42" hidden="1" customHeight="1" x14ac:dyDescent="0.2">
      <c r="B43" s="80">
        <v>18010200</v>
      </c>
      <c r="C43" s="81" t="s">
        <v>309</v>
      </c>
      <c r="D43" s="581">
        <f t="shared" si="1"/>
        <v>0</v>
      </c>
      <c r="E43" s="29"/>
      <c r="F43" s="9">
        <v>0</v>
      </c>
      <c r="G43" s="21">
        <v>0</v>
      </c>
    </row>
    <row r="44" spans="2:7" ht="51.75" hidden="1" customHeight="1" x14ac:dyDescent="0.2">
      <c r="B44" s="80">
        <v>18010300</v>
      </c>
      <c r="C44" s="81" t="s">
        <v>310</v>
      </c>
      <c r="D44" s="581">
        <f t="shared" si="1"/>
        <v>0</v>
      </c>
      <c r="E44" s="29"/>
      <c r="F44" s="9">
        <v>0</v>
      </c>
      <c r="G44" s="21">
        <v>0</v>
      </c>
    </row>
    <row r="45" spans="2:7" ht="42" hidden="1" customHeight="1" x14ac:dyDescent="0.2">
      <c r="B45" s="80">
        <v>18010400</v>
      </c>
      <c r="C45" s="81" t="s">
        <v>311</v>
      </c>
      <c r="D45" s="581">
        <f t="shared" si="1"/>
        <v>0</v>
      </c>
      <c r="E45" s="29"/>
      <c r="F45" s="9">
        <v>0</v>
      </c>
      <c r="G45" s="21">
        <v>0</v>
      </c>
    </row>
    <row r="46" spans="2:7" ht="14.25" hidden="1" customHeight="1" x14ac:dyDescent="0.2">
      <c r="B46" s="80">
        <v>18010500</v>
      </c>
      <c r="C46" s="81" t="s">
        <v>22</v>
      </c>
      <c r="D46" s="581">
        <f t="shared" si="1"/>
        <v>0</v>
      </c>
      <c r="E46" s="29"/>
      <c r="F46" s="9">
        <v>0</v>
      </c>
      <c r="G46" s="21">
        <v>0</v>
      </c>
    </row>
    <row r="47" spans="2:7" ht="14.25" hidden="1" customHeight="1" x14ac:dyDescent="0.2">
      <c r="B47" s="80">
        <v>18010600</v>
      </c>
      <c r="C47" s="81" t="s">
        <v>23</v>
      </c>
      <c r="D47" s="581">
        <f t="shared" si="1"/>
        <v>0</v>
      </c>
      <c r="E47" s="29"/>
      <c r="F47" s="9">
        <v>0</v>
      </c>
      <c r="G47" s="21">
        <v>0</v>
      </c>
    </row>
    <row r="48" spans="2:7" ht="14.25" customHeight="1" x14ac:dyDescent="0.2">
      <c r="B48" s="80">
        <v>18010700</v>
      </c>
      <c r="C48" s="81" t="s">
        <v>24</v>
      </c>
      <c r="D48" s="581">
        <f t="shared" si="1"/>
        <v>600000</v>
      </c>
      <c r="E48" s="29">
        <v>600000</v>
      </c>
      <c r="F48" s="9">
        <v>0</v>
      </c>
      <c r="G48" s="21">
        <v>0</v>
      </c>
    </row>
    <row r="49" spans="2:7" ht="14.25" hidden="1" customHeight="1" x14ac:dyDescent="0.2">
      <c r="B49" s="80">
        <v>18010900</v>
      </c>
      <c r="C49" s="81" t="s">
        <v>25</v>
      </c>
      <c r="D49" s="581">
        <f t="shared" si="1"/>
        <v>0</v>
      </c>
      <c r="E49" s="29"/>
      <c r="F49" s="9">
        <v>0</v>
      </c>
      <c r="G49" s="21">
        <v>0</v>
      </c>
    </row>
    <row r="50" spans="2:7" ht="14.25" customHeight="1" x14ac:dyDescent="0.2">
      <c r="B50" s="80">
        <v>18011000</v>
      </c>
      <c r="C50" s="81" t="s">
        <v>270</v>
      </c>
      <c r="D50" s="581">
        <f t="shared" si="1"/>
        <v>12500</v>
      </c>
      <c r="E50" s="29">
        <v>12500</v>
      </c>
      <c r="F50" s="89"/>
      <c r="G50" s="90"/>
    </row>
    <row r="51" spans="2:7" ht="14.25" hidden="1" customHeight="1" x14ac:dyDescent="0.2">
      <c r="B51" s="80">
        <v>18011100</v>
      </c>
      <c r="C51" s="81" t="s">
        <v>58</v>
      </c>
      <c r="D51" s="581">
        <f t="shared" si="1"/>
        <v>0</v>
      </c>
      <c r="E51" s="29"/>
      <c r="F51" s="89">
        <v>0</v>
      </c>
      <c r="G51" s="90">
        <v>0</v>
      </c>
    </row>
    <row r="52" spans="2:7" s="84" customFormat="1" ht="14.25" customHeight="1" x14ac:dyDescent="0.2">
      <c r="B52" s="16">
        <v>18030000</v>
      </c>
      <c r="C52" s="7" t="s">
        <v>141</v>
      </c>
      <c r="D52" s="580">
        <f>E52</f>
        <v>-22400</v>
      </c>
      <c r="E52" s="79">
        <f>E53</f>
        <v>-22400</v>
      </c>
      <c r="F52" s="91">
        <v>0</v>
      </c>
      <c r="G52" s="92">
        <v>0</v>
      </c>
    </row>
    <row r="53" spans="2:7" ht="15.75" customHeight="1" x14ac:dyDescent="0.2">
      <c r="B53" s="19">
        <v>18030100</v>
      </c>
      <c r="C53" s="8" t="s">
        <v>142</v>
      </c>
      <c r="D53" s="581">
        <f>E53</f>
        <v>-22400</v>
      </c>
      <c r="E53" s="29">
        <v>-22400</v>
      </c>
      <c r="F53" s="89">
        <v>0</v>
      </c>
      <c r="G53" s="90">
        <v>0</v>
      </c>
    </row>
    <row r="54" spans="2:7" s="84" customFormat="1" x14ac:dyDescent="0.2">
      <c r="B54" s="76">
        <v>18050000</v>
      </c>
      <c r="C54" s="93" t="s">
        <v>28</v>
      </c>
      <c r="D54" s="580">
        <f>E54+F54</f>
        <v>500000</v>
      </c>
      <c r="E54" s="79">
        <f>SUM(E55:E57)</f>
        <v>500000</v>
      </c>
      <c r="F54" s="91">
        <f>SUM(F55:F56)</f>
        <v>0</v>
      </c>
      <c r="G54" s="92">
        <f>SUM(G55:G56)</f>
        <v>0</v>
      </c>
    </row>
    <row r="55" spans="2:7" s="84" customFormat="1" ht="13.5" customHeight="1" x14ac:dyDescent="0.2">
      <c r="B55" s="80">
        <v>18050300</v>
      </c>
      <c r="C55" s="94" t="s">
        <v>29</v>
      </c>
      <c r="D55" s="581">
        <f t="shared" si="1"/>
        <v>500000</v>
      </c>
      <c r="E55" s="29">
        <v>500000</v>
      </c>
      <c r="F55" s="9">
        <v>0</v>
      </c>
      <c r="G55" s="21">
        <v>0</v>
      </c>
    </row>
    <row r="56" spans="2:7" s="84" customFormat="1" hidden="1" x14ac:dyDescent="0.2">
      <c r="B56" s="80">
        <v>18050400</v>
      </c>
      <c r="C56" s="94" t="s">
        <v>30</v>
      </c>
      <c r="D56" s="581">
        <f t="shared" si="1"/>
        <v>0</v>
      </c>
      <c r="E56" s="29"/>
      <c r="F56" s="9">
        <v>0</v>
      </c>
      <c r="G56" s="21">
        <v>0</v>
      </c>
    </row>
    <row r="57" spans="2:7" s="84" customFormat="1" ht="63.75" hidden="1" customHeight="1" x14ac:dyDescent="0.2">
      <c r="B57" s="19">
        <v>18050500</v>
      </c>
      <c r="C57" s="13" t="s">
        <v>312</v>
      </c>
      <c r="D57" s="581">
        <f>E57</f>
        <v>0</v>
      </c>
      <c r="E57" s="29"/>
      <c r="F57" s="89"/>
      <c r="G57" s="21"/>
    </row>
    <row r="58" spans="2:7" s="84" customFormat="1" ht="13.5" hidden="1" x14ac:dyDescent="0.25">
      <c r="B58" s="72">
        <v>19000000</v>
      </c>
      <c r="C58" s="73" t="s">
        <v>31</v>
      </c>
      <c r="D58" s="579">
        <f t="shared" ref="D58:D71" si="2">E58+F58</f>
        <v>0</v>
      </c>
      <c r="E58" s="75">
        <f>E59</f>
        <v>0</v>
      </c>
      <c r="F58" s="75">
        <f>F59</f>
        <v>0</v>
      </c>
      <c r="G58" s="21">
        <v>0</v>
      </c>
    </row>
    <row r="59" spans="2:7" s="84" customFormat="1" hidden="1" x14ac:dyDescent="0.2">
      <c r="B59" s="76">
        <v>19010000</v>
      </c>
      <c r="C59" s="95" t="s">
        <v>36</v>
      </c>
      <c r="D59" s="580">
        <f t="shared" si="2"/>
        <v>0</v>
      </c>
      <c r="E59" s="79">
        <f>E60</f>
        <v>0</v>
      </c>
      <c r="F59" s="79">
        <f>F60</f>
        <v>0</v>
      </c>
      <c r="G59" s="21">
        <v>0</v>
      </c>
    </row>
    <row r="60" spans="2:7" s="84" customFormat="1" ht="51" hidden="1" x14ac:dyDescent="0.2">
      <c r="B60" s="96">
        <v>19010100</v>
      </c>
      <c r="C60" s="97" t="s">
        <v>313</v>
      </c>
      <c r="D60" s="584">
        <f t="shared" si="2"/>
        <v>0</v>
      </c>
      <c r="E60" s="99">
        <v>0</v>
      </c>
      <c r="F60" s="98"/>
      <c r="G60" s="100"/>
    </row>
    <row r="61" spans="2:7" ht="15.75" x14ac:dyDescent="0.25">
      <c r="B61" s="101">
        <v>20000000</v>
      </c>
      <c r="C61" s="102" t="s">
        <v>8</v>
      </c>
      <c r="D61" s="585">
        <f t="shared" si="2"/>
        <v>731490</v>
      </c>
      <c r="E61" s="104">
        <f>E62+E71+E81+E86</f>
        <v>731490</v>
      </c>
      <c r="F61" s="254">
        <f>F86+F81+F71+F62</f>
        <v>0</v>
      </c>
      <c r="G61" s="21">
        <f>G86</f>
        <v>0</v>
      </c>
    </row>
    <row r="62" spans="2:7" s="107" customFormat="1" ht="27" x14ac:dyDescent="0.25">
      <c r="B62" s="191">
        <v>21000000</v>
      </c>
      <c r="C62" s="15" t="s">
        <v>147</v>
      </c>
      <c r="D62" s="586">
        <f t="shared" si="2"/>
        <v>102200</v>
      </c>
      <c r="E62" s="75">
        <f>E64+E63</f>
        <v>102200</v>
      </c>
      <c r="F62" s="105">
        <f>F64+F70</f>
        <v>0</v>
      </c>
      <c r="G62" s="106"/>
    </row>
    <row r="63" spans="2:7" s="107" customFormat="1" ht="42" hidden="1" customHeight="1" x14ac:dyDescent="0.25">
      <c r="B63" s="17">
        <v>21010300</v>
      </c>
      <c r="C63" s="5" t="s">
        <v>282</v>
      </c>
      <c r="D63" s="581">
        <f t="shared" si="2"/>
        <v>0</v>
      </c>
      <c r="E63" s="29"/>
      <c r="F63" s="105"/>
      <c r="G63" s="106"/>
    </row>
    <row r="64" spans="2:7" ht="13.5" x14ac:dyDescent="0.25">
      <c r="B64" s="72">
        <v>21080000</v>
      </c>
      <c r="C64" s="73" t="s">
        <v>13</v>
      </c>
      <c r="D64" s="579">
        <f t="shared" si="2"/>
        <v>102200</v>
      </c>
      <c r="E64" s="75">
        <f>E67+E68+E65+E69+E66</f>
        <v>102200</v>
      </c>
      <c r="F64" s="9">
        <v>0</v>
      </c>
      <c r="G64" s="21">
        <v>0</v>
      </c>
    </row>
    <row r="65" spans="2:7" hidden="1" x14ac:dyDescent="0.2">
      <c r="B65" s="80">
        <v>21080500</v>
      </c>
      <c r="C65" s="81" t="s">
        <v>13</v>
      </c>
      <c r="D65" s="581">
        <f t="shared" si="2"/>
        <v>0</v>
      </c>
      <c r="E65" s="29"/>
      <c r="F65" s="9"/>
      <c r="G65" s="21"/>
    </row>
    <row r="66" spans="2:7" ht="63.75" hidden="1" x14ac:dyDescent="0.2">
      <c r="B66" s="80">
        <v>21080900</v>
      </c>
      <c r="C66" s="81" t="s">
        <v>425</v>
      </c>
      <c r="D66" s="581">
        <f t="shared" ref="D66" si="3">E66+F66</f>
        <v>0</v>
      </c>
      <c r="E66" s="29"/>
      <c r="F66" s="9"/>
      <c r="G66" s="21"/>
    </row>
    <row r="67" spans="2:7" x14ac:dyDescent="0.2">
      <c r="B67" s="80">
        <v>21081100</v>
      </c>
      <c r="C67" s="81" t="s">
        <v>10</v>
      </c>
      <c r="D67" s="581">
        <f t="shared" si="2"/>
        <v>-45800</v>
      </c>
      <c r="E67" s="29">
        <v>-45800</v>
      </c>
      <c r="F67" s="9">
        <v>0</v>
      </c>
      <c r="G67" s="21">
        <v>0</v>
      </c>
    </row>
    <row r="68" spans="2:7" ht="77.25" customHeight="1" x14ac:dyDescent="0.2">
      <c r="B68" s="80">
        <v>21081500</v>
      </c>
      <c r="C68" s="14" t="s">
        <v>314</v>
      </c>
      <c r="D68" s="581">
        <f t="shared" si="2"/>
        <v>148000</v>
      </c>
      <c r="E68" s="29">
        <v>148000</v>
      </c>
      <c r="F68" s="9">
        <v>0</v>
      </c>
      <c r="G68" s="21">
        <v>0</v>
      </c>
    </row>
    <row r="69" spans="2:7" ht="75.75" hidden="1" customHeight="1" x14ac:dyDescent="0.2">
      <c r="B69" s="80">
        <v>21082400</v>
      </c>
      <c r="C69" s="14" t="s">
        <v>271</v>
      </c>
      <c r="D69" s="581">
        <f t="shared" si="2"/>
        <v>0</v>
      </c>
      <c r="E69" s="29"/>
      <c r="F69" s="9"/>
      <c r="G69" s="21"/>
    </row>
    <row r="70" spans="2:7" ht="38.25" hidden="1" x14ac:dyDescent="0.2">
      <c r="B70" s="76">
        <v>21110000</v>
      </c>
      <c r="C70" s="25" t="s">
        <v>241</v>
      </c>
      <c r="D70" s="580">
        <f>E70+F70</f>
        <v>0</v>
      </c>
      <c r="E70" s="79"/>
      <c r="F70" s="82"/>
      <c r="G70" s="83"/>
    </row>
    <row r="71" spans="2:7" ht="27" hidden="1" x14ac:dyDescent="0.25">
      <c r="B71" s="72">
        <v>22000000</v>
      </c>
      <c r="C71" s="73" t="s">
        <v>315</v>
      </c>
      <c r="D71" s="579">
        <f t="shared" si="2"/>
        <v>0</v>
      </c>
      <c r="E71" s="75">
        <f>E78+E72+E77</f>
        <v>0</v>
      </c>
      <c r="F71" s="9">
        <v>0</v>
      </c>
      <c r="G71" s="21">
        <v>0</v>
      </c>
    </row>
    <row r="72" spans="2:7" ht="13.5" hidden="1" x14ac:dyDescent="0.25">
      <c r="B72" s="76">
        <v>22010000</v>
      </c>
      <c r="C72" s="73" t="s">
        <v>61</v>
      </c>
      <c r="D72" s="580">
        <f>D74+D73+D75</f>
        <v>0</v>
      </c>
      <c r="E72" s="79">
        <f>E73+E74+E75</f>
        <v>0</v>
      </c>
      <c r="F72" s="82">
        <v>0</v>
      </c>
      <c r="G72" s="83">
        <v>0</v>
      </c>
    </row>
    <row r="73" spans="2:7" ht="38.25" hidden="1" x14ac:dyDescent="0.2">
      <c r="B73" s="17">
        <v>22010300</v>
      </c>
      <c r="C73" s="5" t="s">
        <v>143</v>
      </c>
      <c r="D73" s="581">
        <f>E73</f>
        <v>0</v>
      </c>
      <c r="E73" s="29"/>
      <c r="F73" s="9"/>
      <c r="G73" s="21"/>
    </row>
    <row r="74" spans="2:7" hidden="1" x14ac:dyDescent="0.2">
      <c r="B74" s="80">
        <v>22012500</v>
      </c>
      <c r="C74" s="81" t="s">
        <v>62</v>
      </c>
      <c r="D74" s="581">
        <f>E74</f>
        <v>0</v>
      </c>
      <c r="E74" s="29"/>
      <c r="F74" s="9">
        <v>0</v>
      </c>
      <c r="G74" s="21">
        <v>0</v>
      </c>
    </row>
    <row r="75" spans="2:7" ht="25.5" hidden="1" x14ac:dyDescent="0.2">
      <c r="B75" s="17">
        <v>22012600</v>
      </c>
      <c r="C75" s="5" t="s">
        <v>144</v>
      </c>
      <c r="D75" s="581">
        <f>E75</f>
        <v>0</v>
      </c>
      <c r="E75" s="29"/>
      <c r="F75" s="9"/>
      <c r="G75" s="21"/>
    </row>
    <row r="76" spans="2:7" ht="40.5" hidden="1" x14ac:dyDescent="0.25">
      <c r="B76" s="228">
        <v>22080000</v>
      </c>
      <c r="C76" s="229" t="s">
        <v>316</v>
      </c>
      <c r="D76" s="587">
        <f>E76</f>
        <v>0</v>
      </c>
      <c r="E76" s="230">
        <f>E77</f>
        <v>0</v>
      </c>
      <c r="F76" s="231">
        <v>0</v>
      </c>
      <c r="G76" s="232">
        <v>0</v>
      </c>
    </row>
    <row r="77" spans="2:7" ht="38.25" hidden="1" x14ac:dyDescent="0.2">
      <c r="B77" s="193">
        <v>22080400</v>
      </c>
      <c r="C77" s="192" t="s">
        <v>237</v>
      </c>
      <c r="D77" s="588">
        <f>E77</f>
        <v>0</v>
      </c>
      <c r="E77" s="30"/>
      <c r="F77" s="23"/>
      <c r="G77" s="24"/>
    </row>
    <row r="78" spans="2:7" ht="13.5" hidden="1" x14ac:dyDescent="0.25">
      <c r="B78" s="76">
        <v>22090000</v>
      </c>
      <c r="C78" s="73" t="s">
        <v>9</v>
      </c>
      <c r="D78" s="580">
        <f>E78+F78</f>
        <v>0</v>
      </c>
      <c r="E78" s="79">
        <f>SUM(E79:E80)</f>
        <v>0</v>
      </c>
      <c r="F78" s="9">
        <v>0</v>
      </c>
      <c r="G78" s="21">
        <v>0</v>
      </c>
    </row>
    <row r="79" spans="2:7" ht="49.5" hidden="1" customHeight="1" x14ac:dyDescent="0.2">
      <c r="B79" s="80">
        <v>22090100</v>
      </c>
      <c r="C79" s="81" t="s">
        <v>20</v>
      </c>
      <c r="D79" s="589">
        <f>E79+F79</f>
        <v>0</v>
      </c>
      <c r="E79" s="87"/>
      <c r="F79" s="9">
        <v>0</v>
      </c>
      <c r="G79" s="21">
        <v>0</v>
      </c>
    </row>
    <row r="80" spans="2:7" ht="37.5" hidden="1" customHeight="1" x14ac:dyDescent="0.2">
      <c r="B80" s="80">
        <v>22090400</v>
      </c>
      <c r="C80" s="81" t="s">
        <v>21</v>
      </c>
      <c r="D80" s="581">
        <f>E80+F80</f>
        <v>0</v>
      </c>
      <c r="E80" s="29"/>
      <c r="F80" s="9">
        <v>0</v>
      </c>
      <c r="G80" s="21">
        <v>0</v>
      </c>
    </row>
    <row r="81" spans="2:7" s="107" customFormat="1" ht="13.5" x14ac:dyDescent="0.25">
      <c r="B81" s="20">
        <v>24000000</v>
      </c>
      <c r="C81" s="10" t="s">
        <v>145</v>
      </c>
      <c r="D81" s="579">
        <f>E81+F81</f>
        <v>629290</v>
      </c>
      <c r="E81" s="75">
        <f>E82</f>
        <v>629290</v>
      </c>
      <c r="F81" s="105">
        <f>F82</f>
        <v>0</v>
      </c>
      <c r="G81" s="106"/>
    </row>
    <row r="82" spans="2:7" ht="13.5" x14ac:dyDescent="0.25">
      <c r="B82" s="16">
        <v>24060000</v>
      </c>
      <c r="C82" s="10" t="s">
        <v>146</v>
      </c>
      <c r="D82" s="580">
        <f>E82+F82</f>
        <v>629290</v>
      </c>
      <c r="E82" s="79">
        <f>E83+E85</f>
        <v>629290</v>
      </c>
      <c r="F82" s="82">
        <f>F83+F84+F85</f>
        <v>0</v>
      </c>
      <c r="G82" s="21"/>
    </row>
    <row r="83" spans="2:7" x14ac:dyDescent="0.2">
      <c r="B83" s="17">
        <v>24060300</v>
      </c>
      <c r="C83" s="4" t="s">
        <v>146</v>
      </c>
      <c r="D83" s="581">
        <f>E83</f>
        <v>629290</v>
      </c>
      <c r="E83" s="29">
        <v>629290</v>
      </c>
      <c r="F83" s="9"/>
      <c r="G83" s="21"/>
    </row>
    <row r="84" spans="2:7" ht="51" hidden="1" x14ac:dyDescent="0.2">
      <c r="B84" s="17">
        <v>24062100</v>
      </c>
      <c r="C84" s="5" t="s">
        <v>148</v>
      </c>
      <c r="D84" s="581">
        <f>E84+F84</f>
        <v>0</v>
      </c>
      <c r="E84" s="29">
        <v>0</v>
      </c>
      <c r="F84" s="9"/>
      <c r="G84" s="21"/>
    </row>
    <row r="85" spans="2:7" ht="126.75" hidden="1" customHeight="1" x14ac:dyDescent="0.2">
      <c r="B85" s="31">
        <v>24062200</v>
      </c>
      <c r="C85" s="5" t="s">
        <v>292</v>
      </c>
      <c r="D85" s="589">
        <f>E85</f>
        <v>0</v>
      </c>
      <c r="E85" s="87"/>
      <c r="F85" s="9"/>
      <c r="G85" s="21"/>
    </row>
    <row r="86" spans="2:7" ht="13.5" hidden="1" x14ac:dyDescent="0.25">
      <c r="B86" s="72">
        <v>25000000</v>
      </c>
      <c r="C86" s="73" t="s">
        <v>11</v>
      </c>
      <c r="D86" s="579">
        <f>E86+F86</f>
        <v>0</v>
      </c>
      <c r="E86" s="75">
        <f t="shared" ref="E86:G87" si="4">E87</f>
        <v>0</v>
      </c>
      <c r="F86" s="74">
        <f t="shared" si="4"/>
        <v>0</v>
      </c>
      <c r="G86" s="106">
        <f t="shared" si="4"/>
        <v>0</v>
      </c>
    </row>
    <row r="87" spans="2:7" s="84" customFormat="1" ht="40.5" hidden="1" x14ac:dyDescent="0.25">
      <c r="B87" s="76">
        <v>25010000</v>
      </c>
      <c r="C87" s="73" t="s">
        <v>32</v>
      </c>
      <c r="D87" s="580">
        <f>E87+F87</f>
        <v>0</v>
      </c>
      <c r="E87" s="79">
        <f t="shared" si="4"/>
        <v>0</v>
      </c>
      <c r="F87" s="78">
        <f t="shared" si="4"/>
        <v>0</v>
      </c>
      <c r="G87" s="83">
        <f t="shared" si="4"/>
        <v>0</v>
      </c>
    </row>
    <row r="88" spans="2:7" ht="25.5" hidden="1" x14ac:dyDescent="0.2">
      <c r="B88" s="80">
        <v>25010100</v>
      </c>
      <c r="C88" s="81" t="s">
        <v>33</v>
      </c>
      <c r="D88" s="581">
        <f>E88+F88</f>
        <v>0</v>
      </c>
      <c r="E88" s="29">
        <v>0</v>
      </c>
      <c r="F88" s="28"/>
      <c r="G88" s="21">
        <v>0</v>
      </c>
    </row>
    <row r="89" spans="2:7" ht="15.75" x14ac:dyDescent="0.25">
      <c r="B89" s="101">
        <v>30000000</v>
      </c>
      <c r="C89" s="102" t="s">
        <v>37</v>
      </c>
      <c r="D89" s="590">
        <f>E89+F89</f>
        <v>1300000</v>
      </c>
      <c r="E89" s="71">
        <f>E91+E90</f>
        <v>0</v>
      </c>
      <c r="F89" s="103">
        <f>F95+F90</f>
        <v>1300000</v>
      </c>
      <c r="G89" s="195">
        <f>G95+G90</f>
        <v>1300000</v>
      </c>
    </row>
    <row r="90" spans="2:7" ht="28.5" hidden="1" customHeight="1" x14ac:dyDescent="0.25">
      <c r="B90" s="72">
        <v>31000000</v>
      </c>
      <c r="C90" s="73" t="s">
        <v>273</v>
      </c>
      <c r="D90" s="586">
        <f>E90+F90</f>
        <v>0</v>
      </c>
      <c r="E90" s="75">
        <f>E91+E93+E94</f>
        <v>0</v>
      </c>
      <c r="F90" s="74">
        <f>G90</f>
        <v>0</v>
      </c>
      <c r="G90" s="188">
        <f>G91+G92+G93+G94</f>
        <v>0</v>
      </c>
    </row>
    <row r="91" spans="2:7" ht="79.5" hidden="1" customHeight="1" x14ac:dyDescent="0.25">
      <c r="B91" s="72">
        <v>31010000</v>
      </c>
      <c r="C91" s="73" t="s">
        <v>238</v>
      </c>
      <c r="D91" s="591">
        <f>F91</f>
        <v>0</v>
      </c>
      <c r="E91" s="29">
        <f>E92</f>
        <v>0</v>
      </c>
      <c r="F91" s="29"/>
      <c r="G91" s="631"/>
    </row>
    <row r="92" spans="2:7" ht="63.75" hidden="1" customHeight="1" x14ac:dyDescent="0.25">
      <c r="B92" s="80">
        <v>31010200</v>
      </c>
      <c r="C92" s="81" t="s">
        <v>317</v>
      </c>
      <c r="D92" s="581">
        <f>E92+F92</f>
        <v>0</v>
      </c>
      <c r="E92" s="29"/>
      <c r="F92" s="109"/>
      <c r="G92" s="110"/>
    </row>
    <row r="93" spans="2:7" ht="26.25" hidden="1" x14ac:dyDescent="0.25">
      <c r="B93" s="76">
        <v>31020000</v>
      </c>
      <c r="C93" s="77" t="s">
        <v>283</v>
      </c>
      <c r="D93" s="581">
        <f>E93+F93</f>
        <v>0</v>
      </c>
      <c r="E93" s="29"/>
      <c r="F93" s="109"/>
      <c r="G93" s="110"/>
    </row>
    <row r="94" spans="2:7" ht="40.5" hidden="1" x14ac:dyDescent="0.25">
      <c r="B94" s="72">
        <v>31030000</v>
      </c>
      <c r="C94" s="73" t="s">
        <v>272</v>
      </c>
      <c r="D94" s="581">
        <f>F94</f>
        <v>0</v>
      </c>
      <c r="E94" s="29"/>
      <c r="F94" s="28">
        <f>G94</f>
        <v>0</v>
      </c>
      <c r="G94" s="206"/>
    </row>
    <row r="95" spans="2:7" ht="27" x14ac:dyDescent="0.25">
      <c r="B95" s="72">
        <v>33000000</v>
      </c>
      <c r="C95" s="73" t="s">
        <v>34</v>
      </c>
      <c r="D95" s="579">
        <f>E95+F95</f>
        <v>1300000</v>
      </c>
      <c r="E95" s="29">
        <v>0</v>
      </c>
      <c r="F95" s="74">
        <f>F96</f>
        <v>1300000</v>
      </c>
      <c r="G95" s="188">
        <f>G96</f>
        <v>1300000</v>
      </c>
    </row>
    <row r="96" spans="2:7" ht="13.5" x14ac:dyDescent="0.25">
      <c r="B96" s="233">
        <v>33010000</v>
      </c>
      <c r="C96" s="234" t="s">
        <v>35</v>
      </c>
      <c r="D96" s="592">
        <f>D97+D98</f>
        <v>1300000</v>
      </c>
      <c r="E96" s="99">
        <f>E97</f>
        <v>0</v>
      </c>
      <c r="F96" s="235">
        <f>F97+F98</f>
        <v>1300000</v>
      </c>
      <c r="G96" s="236">
        <f>G97+G98</f>
        <v>1300000</v>
      </c>
    </row>
    <row r="97" spans="2:7" ht="64.5" customHeight="1" thickBot="1" x14ac:dyDescent="0.25">
      <c r="B97" s="80">
        <v>33010100</v>
      </c>
      <c r="C97" s="5" t="s">
        <v>318</v>
      </c>
      <c r="D97" s="581">
        <f>F97+E97</f>
        <v>1300000</v>
      </c>
      <c r="E97" s="253">
        <v>0</v>
      </c>
      <c r="F97" s="28">
        <v>1300000</v>
      </c>
      <c r="G97" s="206">
        <v>1300000</v>
      </c>
    </row>
    <row r="98" spans="2:7" ht="65.25" hidden="1" customHeight="1" thickBot="1" x14ac:dyDescent="0.25">
      <c r="B98" s="249">
        <v>33010200</v>
      </c>
      <c r="C98" s="306" t="s">
        <v>343</v>
      </c>
      <c r="D98" s="584">
        <f>F98+E98</f>
        <v>0</v>
      </c>
      <c r="E98" s="250"/>
      <c r="F98" s="251"/>
      <c r="G98" s="252"/>
    </row>
    <row r="99" spans="2:7" s="189" customFormat="1" ht="30.75" customHeight="1" thickBot="1" x14ac:dyDescent="0.3">
      <c r="B99" s="304"/>
      <c r="C99" s="305" t="s">
        <v>112</v>
      </c>
      <c r="D99" s="533">
        <f>D14+D61+D89</f>
        <v>6018497</v>
      </c>
      <c r="E99" s="533">
        <f>E14+E61+E89</f>
        <v>4718497</v>
      </c>
      <c r="F99" s="533">
        <f>F14+F61+F89</f>
        <v>1300000</v>
      </c>
      <c r="G99" s="534">
        <f>G14+G61+G89</f>
        <v>1300000</v>
      </c>
    </row>
    <row r="100" spans="2:7" ht="15.75" x14ac:dyDescent="0.25">
      <c r="B100" s="300">
        <v>40000000</v>
      </c>
      <c r="C100" s="301" t="s">
        <v>14</v>
      </c>
      <c r="D100" s="590">
        <f>E100+F100</f>
        <v>68238500</v>
      </c>
      <c r="E100" s="302">
        <f>E101</f>
        <v>68238500</v>
      </c>
      <c r="F100" s="71">
        <f>F101</f>
        <v>0</v>
      </c>
      <c r="G100" s="303">
        <f>G101</f>
        <v>0</v>
      </c>
    </row>
    <row r="101" spans="2:7" ht="17.25" customHeight="1" x14ac:dyDescent="0.25">
      <c r="B101" s="76">
        <v>41000000</v>
      </c>
      <c r="C101" s="77" t="s">
        <v>38</v>
      </c>
      <c r="D101" s="580">
        <f>F101+E101</f>
        <v>68238500</v>
      </c>
      <c r="E101" s="78">
        <f>E102+E113+E112</f>
        <v>68238500</v>
      </c>
      <c r="F101" s="88">
        <f>F102+F110+F113</f>
        <v>0</v>
      </c>
      <c r="G101" s="217">
        <f>G113+G102</f>
        <v>0</v>
      </c>
    </row>
    <row r="102" spans="2:7" ht="26.25" customHeight="1" x14ac:dyDescent="0.25">
      <c r="B102" s="72">
        <v>41030000</v>
      </c>
      <c r="C102" s="73" t="s">
        <v>264</v>
      </c>
      <c r="D102" s="582">
        <f>D108+D104+D105+D106+D107+D109+D103</f>
        <v>66269200</v>
      </c>
      <c r="E102" s="111">
        <f>E108+E104+E105+E106+E107+E109+E103</f>
        <v>66269200</v>
      </c>
      <c r="F102" s="111">
        <f>SUM(F104:F109)</f>
        <v>0</v>
      </c>
      <c r="G102" s="281">
        <f>SUM(G104:G109)</f>
        <v>0</v>
      </c>
    </row>
    <row r="103" spans="2:7" ht="39.75" hidden="1" customHeight="1" x14ac:dyDescent="0.2">
      <c r="B103" s="11">
        <v>41031100</v>
      </c>
      <c r="C103" s="81" t="s">
        <v>437</v>
      </c>
      <c r="D103" s="589">
        <f>E103</f>
        <v>0</v>
      </c>
      <c r="E103" s="112">
        <v>0</v>
      </c>
      <c r="F103" s="111"/>
      <c r="G103" s="281"/>
    </row>
    <row r="104" spans="2:7" ht="52.5" hidden="1" customHeight="1" x14ac:dyDescent="0.2">
      <c r="B104" s="11">
        <v>41035100</v>
      </c>
      <c r="C104" s="81" t="s">
        <v>607</v>
      </c>
      <c r="D104" s="589">
        <f>E104</f>
        <v>0</v>
      </c>
      <c r="E104" s="112"/>
      <c r="F104" s="114"/>
      <c r="G104" s="113"/>
    </row>
    <row r="105" spans="2:7" ht="25.5" x14ac:dyDescent="0.2">
      <c r="B105" s="11">
        <v>41033900</v>
      </c>
      <c r="C105" s="12" t="s">
        <v>403</v>
      </c>
      <c r="D105" s="589">
        <f>E105+F105</f>
        <v>66269200</v>
      </c>
      <c r="E105" s="112">
        <v>66269200</v>
      </c>
      <c r="F105" s="108"/>
      <c r="G105" s="284"/>
    </row>
    <row r="106" spans="2:7" ht="38.25" hidden="1" x14ac:dyDescent="0.25">
      <c r="B106" s="222">
        <v>41035400</v>
      </c>
      <c r="C106" s="12" t="s">
        <v>379</v>
      </c>
      <c r="D106" s="589">
        <f>E106</f>
        <v>0</v>
      </c>
      <c r="E106" s="112"/>
      <c r="F106" s="112"/>
      <c r="G106" s="106"/>
    </row>
    <row r="107" spans="2:7" ht="57" hidden="1" customHeight="1" x14ac:dyDescent="0.25">
      <c r="B107" s="222">
        <v>41036000</v>
      </c>
      <c r="C107" s="12" t="s">
        <v>380</v>
      </c>
      <c r="D107" s="589">
        <f>E107</f>
        <v>0</v>
      </c>
      <c r="E107" s="112"/>
      <c r="F107" s="105"/>
      <c r="G107" s="106"/>
    </row>
    <row r="108" spans="2:7" ht="42.75" hidden="1" customHeight="1" x14ac:dyDescent="0.2">
      <c r="B108" s="222">
        <v>41036300</v>
      </c>
      <c r="C108" s="12" t="s">
        <v>461</v>
      </c>
      <c r="D108" s="589">
        <f>E108</f>
        <v>0</v>
      </c>
      <c r="E108" s="112">
        <v>0</v>
      </c>
      <c r="F108" s="108"/>
      <c r="G108" s="284"/>
    </row>
    <row r="109" spans="2:7" ht="40.5" hidden="1" customHeight="1" x14ac:dyDescent="0.2">
      <c r="B109" s="222">
        <v>41038800</v>
      </c>
      <c r="C109" s="12" t="s">
        <v>450</v>
      </c>
      <c r="D109" s="589">
        <f>E109+F109</f>
        <v>0</v>
      </c>
      <c r="E109" s="112"/>
      <c r="F109" s="108"/>
      <c r="G109" s="284"/>
    </row>
    <row r="110" spans="2:7" ht="27" hidden="1" x14ac:dyDescent="0.25">
      <c r="B110" s="115">
        <v>41040000</v>
      </c>
      <c r="C110" s="187" t="s">
        <v>269</v>
      </c>
      <c r="D110" s="582">
        <f>D112</f>
        <v>0</v>
      </c>
      <c r="E110" s="111">
        <f>D110</f>
        <v>0</v>
      </c>
      <c r="F110" s="74"/>
      <c r="G110" s="188"/>
    </row>
    <row r="111" spans="2:7" ht="63.75" hidden="1" x14ac:dyDescent="0.25">
      <c r="B111" s="11">
        <v>41040200</v>
      </c>
      <c r="C111" s="12" t="s">
        <v>265</v>
      </c>
      <c r="D111" s="593">
        <f>E111+F111</f>
        <v>0</v>
      </c>
      <c r="E111" s="114"/>
      <c r="F111" s="105"/>
      <c r="G111" s="106"/>
    </row>
    <row r="112" spans="2:7" ht="13.5" hidden="1" x14ac:dyDescent="0.25">
      <c r="B112" s="11">
        <v>41040400</v>
      </c>
      <c r="C112" s="12" t="s">
        <v>268</v>
      </c>
      <c r="D112" s="589">
        <f>E112</f>
        <v>0</v>
      </c>
      <c r="E112" s="112"/>
      <c r="F112" s="105"/>
      <c r="G112" s="106"/>
    </row>
    <row r="113" spans="2:8" ht="27" customHeight="1" x14ac:dyDescent="0.25">
      <c r="B113" s="115">
        <v>41050000</v>
      </c>
      <c r="C113" s="73" t="s">
        <v>263</v>
      </c>
      <c r="D113" s="582">
        <f>SUM(E113:F113)</f>
        <v>1969300</v>
      </c>
      <c r="E113" s="111">
        <f>E115+E116+E117+E119+E120+E114+E118</f>
        <v>1969300</v>
      </c>
      <c r="F113" s="86">
        <f>F119+F118+F115</f>
        <v>0</v>
      </c>
      <c r="G113" s="216">
        <f>G119+G115</f>
        <v>0</v>
      </c>
    </row>
    <row r="114" spans="2:8" ht="52.5" hidden="1" customHeight="1" x14ac:dyDescent="0.2">
      <c r="B114" s="222">
        <v>41050300</v>
      </c>
      <c r="C114" s="12" t="s">
        <v>637</v>
      </c>
      <c r="D114" s="594">
        <f>E114</f>
        <v>0</v>
      </c>
      <c r="E114" s="220"/>
      <c r="F114" s="218"/>
      <c r="G114" s="219"/>
    </row>
    <row r="115" spans="2:8" ht="38.25" customHeight="1" x14ac:dyDescent="0.2">
      <c r="B115" s="222">
        <v>41051000</v>
      </c>
      <c r="C115" s="12" t="s">
        <v>434</v>
      </c>
      <c r="D115" s="589">
        <f>E115+F115</f>
        <v>1769300</v>
      </c>
      <c r="E115" s="112">
        <v>1769300</v>
      </c>
      <c r="F115" s="108"/>
      <c r="G115" s="284">
        <v>0</v>
      </c>
    </row>
    <row r="116" spans="2:8" ht="57" hidden="1" customHeight="1" x14ac:dyDescent="0.2">
      <c r="B116" s="222">
        <v>41051700</v>
      </c>
      <c r="C116" s="12" t="s">
        <v>209</v>
      </c>
      <c r="D116" s="594">
        <f>E116</f>
        <v>0</v>
      </c>
      <c r="E116" s="220"/>
      <c r="F116" s="218"/>
      <c r="G116" s="219"/>
    </row>
    <row r="117" spans="2:8" ht="19.5" customHeight="1" thickBot="1" x14ac:dyDescent="0.25">
      <c r="B117" s="222">
        <v>41053900</v>
      </c>
      <c r="C117" s="12" t="s">
        <v>189</v>
      </c>
      <c r="D117" s="589">
        <f>E117</f>
        <v>200000</v>
      </c>
      <c r="E117" s="112">
        <v>200000</v>
      </c>
      <c r="F117" s="86"/>
      <c r="G117" s="216"/>
    </row>
    <row r="118" spans="2:8" ht="88.5" hidden="1" customHeight="1" x14ac:dyDescent="0.2">
      <c r="B118" s="85">
        <v>41059300</v>
      </c>
      <c r="C118" s="12" t="s">
        <v>608</v>
      </c>
      <c r="D118" s="589">
        <f>E118+F118</f>
        <v>0</v>
      </c>
      <c r="E118" s="112"/>
      <c r="F118" s="108"/>
      <c r="G118" s="216"/>
    </row>
    <row r="119" spans="2:8" ht="54.75" hidden="1" customHeight="1" x14ac:dyDescent="0.2">
      <c r="B119" s="80">
        <v>41051400</v>
      </c>
      <c r="C119" s="81" t="s">
        <v>293</v>
      </c>
      <c r="D119" s="589">
        <f>E119+F119</f>
        <v>0</v>
      </c>
      <c r="E119" s="112"/>
      <c r="F119" s="112"/>
      <c r="G119" s="221"/>
    </row>
    <row r="120" spans="2:8" ht="69.75" hidden="1" customHeight="1" thickBot="1" x14ac:dyDescent="0.25">
      <c r="B120" s="285" t="s">
        <v>266</v>
      </c>
      <c r="C120" s="286" t="s">
        <v>267</v>
      </c>
      <c r="D120" s="595">
        <f>E120</f>
        <v>0</v>
      </c>
      <c r="E120" s="287"/>
      <c r="F120" s="288"/>
      <c r="G120" s="289"/>
    </row>
    <row r="121" spans="2:8" s="190" customFormat="1" ht="17.25" thickBot="1" x14ac:dyDescent="0.3">
      <c r="B121" s="597"/>
      <c r="C121" s="598" t="s">
        <v>108</v>
      </c>
      <c r="D121" s="596">
        <f>D99+D100</f>
        <v>74256997</v>
      </c>
      <c r="E121" s="599">
        <f>E99+E100</f>
        <v>72956997</v>
      </c>
      <c r="F121" s="599">
        <f>F99+F100</f>
        <v>1300000</v>
      </c>
      <c r="G121" s="600">
        <f>G99+G100</f>
        <v>1300000</v>
      </c>
      <c r="H121" s="196"/>
    </row>
    <row r="122" spans="2:8" x14ac:dyDescent="0.2">
      <c r="E122" s="2"/>
      <c r="F122" s="2"/>
      <c r="G122" s="2"/>
    </row>
    <row r="123" spans="2:8" s="26" customFormat="1" ht="18.75" x14ac:dyDescent="0.3">
      <c r="B123" s="26" t="s">
        <v>404</v>
      </c>
      <c r="D123" s="116"/>
      <c r="E123" s="643" t="s">
        <v>405</v>
      </c>
      <c r="F123" s="643"/>
      <c r="G123" s="643"/>
    </row>
    <row r="124" spans="2:8" x14ac:dyDescent="0.2">
      <c r="D124" s="43"/>
      <c r="E124" s="2"/>
      <c r="F124" s="2"/>
      <c r="G124" s="2"/>
    </row>
    <row r="125" spans="2:8" ht="15.75" x14ac:dyDescent="0.25">
      <c r="B125" s="117"/>
      <c r="D125" s="43"/>
      <c r="E125" s="2"/>
      <c r="F125" s="118"/>
      <c r="G125" s="119"/>
    </row>
    <row r="126" spans="2:8" ht="15.75" x14ac:dyDescent="0.25">
      <c r="B126" s="117"/>
      <c r="C126" s="117"/>
      <c r="D126" s="117"/>
      <c r="E126" s="119"/>
      <c r="F126" s="2"/>
      <c r="G126" s="2"/>
    </row>
    <row r="127" spans="2:8" x14ac:dyDescent="0.2">
      <c r="E127" s="120"/>
      <c r="F127" s="2"/>
      <c r="G127" s="2"/>
    </row>
    <row r="128" spans="2:8" x14ac:dyDescent="0.2">
      <c r="E128" s="2"/>
      <c r="F128" s="2"/>
      <c r="G128" s="2"/>
    </row>
    <row r="129" spans="5:7" x14ac:dyDescent="0.2">
      <c r="E129" s="2"/>
      <c r="F129" s="2"/>
      <c r="G129" s="2"/>
    </row>
    <row r="130" spans="5:7" x14ac:dyDescent="0.2">
      <c r="E130" s="2"/>
      <c r="F130" s="2"/>
      <c r="G130" s="2"/>
    </row>
    <row r="131" spans="5:7" x14ac:dyDescent="0.2">
      <c r="E131" s="2"/>
      <c r="F131" s="2"/>
      <c r="G131" s="2"/>
    </row>
    <row r="132" spans="5:7" x14ac:dyDescent="0.2">
      <c r="E132" s="118"/>
      <c r="F132" s="2"/>
      <c r="G132" s="2"/>
    </row>
    <row r="133" spans="5:7" x14ac:dyDescent="0.2">
      <c r="E133" s="2"/>
      <c r="F133" s="2"/>
      <c r="G133" s="2"/>
    </row>
    <row r="134" spans="5:7" x14ac:dyDescent="0.2">
      <c r="E134" s="2"/>
      <c r="F134" s="2"/>
      <c r="G134" s="2"/>
    </row>
    <row r="135" spans="5:7" x14ac:dyDescent="0.2">
      <c r="E135" s="2"/>
      <c r="F135" s="2"/>
      <c r="G135" s="2"/>
    </row>
    <row r="136" spans="5:7" x14ac:dyDescent="0.2">
      <c r="E136" s="2"/>
      <c r="F136" s="2"/>
      <c r="G136" s="2"/>
    </row>
    <row r="137" spans="5:7" x14ac:dyDescent="0.2">
      <c r="E137" s="2"/>
      <c r="F137" s="2"/>
      <c r="G137" s="2"/>
    </row>
    <row r="138" spans="5:7" x14ac:dyDescent="0.2">
      <c r="E138" s="2"/>
      <c r="F138" s="2"/>
      <c r="G138" s="2"/>
    </row>
    <row r="139" spans="5:7" x14ac:dyDescent="0.2">
      <c r="E139" s="2"/>
      <c r="F139" s="2"/>
      <c r="G139" s="2"/>
    </row>
    <row r="140" spans="5:7" x14ac:dyDescent="0.2">
      <c r="E140" s="2"/>
      <c r="F140" s="2"/>
      <c r="G140" s="2"/>
    </row>
    <row r="141" spans="5:7" x14ac:dyDescent="0.2">
      <c r="E141" s="2"/>
      <c r="F141" s="2"/>
      <c r="G141" s="2"/>
    </row>
    <row r="142" spans="5:7" x14ac:dyDescent="0.2">
      <c r="E142" s="2"/>
      <c r="F142" s="2"/>
      <c r="G142" s="2"/>
    </row>
    <row r="143" spans="5:7" x14ac:dyDescent="0.2">
      <c r="E143" s="2"/>
      <c r="F143" s="2"/>
      <c r="G143" s="2"/>
    </row>
    <row r="144" spans="5:7" x14ac:dyDescent="0.2">
      <c r="E144" s="2"/>
      <c r="F144" s="2"/>
      <c r="G144" s="2"/>
    </row>
    <row r="145" spans="5:7" x14ac:dyDescent="0.2">
      <c r="E145" s="2"/>
      <c r="F145" s="2"/>
      <c r="G145" s="2"/>
    </row>
    <row r="146" spans="5:7" x14ac:dyDescent="0.2">
      <c r="E146" s="2"/>
      <c r="F146" s="2"/>
      <c r="G146" s="2"/>
    </row>
    <row r="147" spans="5:7" x14ac:dyDescent="0.2">
      <c r="E147" s="2"/>
      <c r="F147" s="2"/>
      <c r="G147" s="2"/>
    </row>
    <row r="148" spans="5:7" x14ac:dyDescent="0.2">
      <c r="E148" s="2"/>
      <c r="F148" s="2"/>
      <c r="G148" s="2"/>
    </row>
    <row r="149" spans="5:7" x14ac:dyDescent="0.2">
      <c r="E149" s="2"/>
      <c r="F149" s="2"/>
      <c r="G149" s="2"/>
    </row>
    <row r="150" spans="5:7" x14ac:dyDescent="0.2">
      <c r="E150" s="2"/>
      <c r="F150" s="2"/>
      <c r="G150" s="2"/>
    </row>
    <row r="151" spans="5:7" x14ac:dyDescent="0.2">
      <c r="E151" s="2"/>
      <c r="F151" s="2"/>
      <c r="G151" s="2"/>
    </row>
    <row r="152" spans="5:7" x14ac:dyDescent="0.2">
      <c r="E152" s="2"/>
      <c r="F152" s="2"/>
      <c r="G152" s="2"/>
    </row>
    <row r="153" spans="5:7" x14ac:dyDescent="0.2">
      <c r="E153" s="2"/>
      <c r="F153" s="2"/>
      <c r="G153" s="2"/>
    </row>
    <row r="154" spans="5:7" x14ac:dyDescent="0.2">
      <c r="E154" s="2"/>
      <c r="F154" s="2"/>
      <c r="G154" s="2"/>
    </row>
    <row r="155" spans="5:7" x14ac:dyDescent="0.2">
      <c r="E155" s="2"/>
      <c r="F155" s="2"/>
      <c r="G155" s="2"/>
    </row>
    <row r="156" spans="5:7" x14ac:dyDescent="0.2">
      <c r="E156" s="2"/>
      <c r="F156" s="2"/>
      <c r="G156" s="2"/>
    </row>
    <row r="157" spans="5:7" x14ac:dyDescent="0.2">
      <c r="E157" s="2"/>
      <c r="F157" s="2"/>
      <c r="G157" s="2"/>
    </row>
    <row r="158" spans="5:7" x14ac:dyDescent="0.2">
      <c r="E158" s="2"/>
      <c r="F158" s="2"/>
      <c r="G158" s="2"/>
    </row>
    <row r="159" spans="5:7" x14ac:dyDescent="0.2">
      <c r="E159" s="2"/>
      <c r="F159" s="2"/>
      <c r="G159" s="2"/>
    </row>
    <row r="160" spans="5:7" x14ac:dyDescent="0.2">
      <c r="E160" s="2"/>
      <c r="F160" s="2"/>
      <c r="G160" s="2"/>
    </row>
    <row r="161" spans="5:7" x14ac:dyDescent="0.2">
      <c r="E161" s="2"/>
      <c r="F161" s="2"/>
      <c r="G161" s="2"/>
    </row>
    <row r="162" spans="5:7" x14ac:dyDescent="0.2">
      <c r="E162" s="2"/>
      <c r="F162" s="2"/>
      <c r="G162" s="2"/>
    </row>
    <row r="163" spans="5:7" x14ac:dyDescent="0.2">
      <c r="E163" s="2"/>
      <c r="F163" s="2"/>
      <c r="G163" s="2"/>
    </row>
    <row r="164" spans="5:7" x14ac:dyDescent="0.2">
      <c r="E164" s="2"/>
      <c r="F164" s="2"/>
      <c r="G164" s="2"/>
    </row>
    <row r="165" spans="5:7" x14ac:dyDescent="0.2">
      <c r="E165" s="2"/>
      <c r="F165" s="2"/>
      <c r="G165" s="2"/>
    </row>
    <row r="166" spans="5:7" x14ac:dyDescent="0.2">
      <c r="E166" s="2"/>
      <c r="F166" s="2"/>
      <c r="G166" s="2"/>
    </row>
    <row r="167" spans="5:7" x14ac:dyDescent="0.2">
      <c r="E167" s="2"/>
      <c r="F167" s="2"/>
      <c r="G167" s="2"/>
    </row>
    <row r="168" spans="5:7" x14ac:dyDescent="0.2">
      <c r="E168" s="2"/>
      <c r="F168" s="2"/>
      <c r="G168" s="2"/>
    </row>
    <row r="169" spans="5:7" x14ac:dyDescent="0.2">
      <c r="E169" s="2"/>
      <c r="F169" s="2"/>
      <c r="G169" s="2"/>
    </row>
    <row r="170" spans="5:7" x14ac:dyDescent="0.2">
      <c r="E170" s="2"/>
      <c r="F170" s="2"/>
      <c r="G170" s="2"/>
    </row>
    <row r="171" spans="5:7" x14ac:dyDescent="0.2">
      <c r="E171" s="2"/>
      <c r="F171" s="2"/>
      <c r="G171" s="2"/>
    </row>
    <row r="172" spans="5:7" x14ac:dyDescent="0.2">
      <c r="E172" s="2"/>
      <c r="F172" s="2"/>
      <c r="G172" s="2"/>
    </row>
    <row r="173" spans="5:7" x14ac:dyDescent="0.2">
      <c r="E173" s="2"/>
      <c r="F173" s="2"/>
      <c r="G173" s="2"/>
    </row>
    <row r="174" spans="5:7" x14ac:dyDescent="0.2">
      <c r="E174" s="2"/>
      <c r="F174" s="2"/>
      <c r="G174" s="2"/>
    </row>
    <row r="175" spans="5:7" x14ac:dyDescent="0.2">
      <c r="E175" s="2"/>
      <c r="F175" s="2"/>
      <c r="G175" s="2"/>
    </row>
    <row r="176" spans="5:7" x14ac:dyDescent="0.2">
      <c r="E176" s="2"/>
      <c r="F176" s="2"/>
      <c r="G176" s="2"/>
    </row>
    <row r="177" spans="5:7" x14ac:dyDescent="0.2">
      <c r="E177" s="2"/>
      <c r="F177" s="2"/>
      <c r="G177" s="2"/>
    </row>
    <row r="178" spans="5:7" x14ac:dyDescent="0.2">
      <c r="E178" s="2"/>
      <c r="F178" s="2"/>
      <c r="G178" s="2"/>
    </row>
    <row r="179" spans="5:7" x14ac:dyDescent="0.2">
      <c r="E179" s="2"/>
      <c r="F179" s="2"/>
      <c r="G179" s="2"/>
    </row>
    <row r="180" spans="5:7" x14ac:dyDescent="0.2">
      <c r="E180" s="2"/>
      <c r="F180" s="2"/>
      <c r="G180" s="2"/>
    </row>
    <row r="181" spans="5:7" x14ac:dyDescent="0.2">
      <c r="E181" s="2"/>
      <c r="F181" s="2"/>
      <c r="G181" s="2"/>
    </row>
    <row r="182" spans="5:7" x14ac:dyDescent="0.2">
      <c r="E182" s="2"/>
      <c r="F182" s="2"/>
      <c r="G182" s="2"/>
    </row>
    <row r="183" spans="5:7" x14ac:dyDescent="0.2">
      <c r="E183" s="2"/>
      <c r="F183" s="2"/>
      <c r="G183" s="2"/>
    </row>
    <row r="184" spans="5:7" x14ac:dyDescent="0.2">
      <c r="E184" s="2"/>
      <c r="F184" s="2"/>
      <c r="G184" s="2"/>
    </row>
    <row r="185" spans="5:7" x14ac:dyDescent="0.2">
      <c r="E185" s="2"/>
      <c r="F185" s="2"/>
      <c r="G185" s="2"/>
    </row>
    <row r="186" spans="5:7" x14ac:dyDescent="0.2">
      <c r="E186" s="2"/>
      <c r="F186" s="2"/>
      <c r="G186" s="2"/>
    </row>
    <row r="187" spans="5:7" x14ac:dyDescent="0.2">
      <c r="E187" s="2"/>
      <c r="F187" s="2"/>
      <c r="G187" s="2"/>
    </row>
    <row r="188" spans="5:7" x14ac:dyDescent="0.2">
      <c r="E188" s="2"/>
      <c r="F188" s="2"/>
      <c r="G188" s="2"/>
    </row>
    <row r="189" spans="5:7" x14ac:dyDescent="0.2">
      <c r="E189" s="2"/>
      <c r="F189" s="2"/>
      <c r="G189" s="2"/>
    </row>
    <row r="190" spans="5:7" x14ac:dyDescent="0.2">
      <c r="E190" s="2"/>
      <c r="F190" s="2"/>
      <c r="G190" s="2"/>
    </row>
    <row r="191" spans="5:7" x14ac:dyDescent="0.2">
      <c r="E191" s="2"/>
      <c r="F191" s="2"/>
      <c r="G191" s="2"/>
    </row>
    <row r="192" spans="5:7" x14ac:dyDescent="0.2">
      <c r="E192" s="2"/>
      <c r="F192" s="2"/>
      <c r="G192" s="2"/>
    </row>
    <row r="193" spans="5:7" x14ac:dyDescent="0.2">
      <c r="E193" s="2"/>
      <c r="F193" s="2"/>
      <c r="G193" s="2"/>
    </row>
    <row r="194" spans="5:7" x14ac:dyDescent="0.2">
      <c r="E194" s="2"/>
      <c r="F194" s="2"/>
      <c r="G194" s="2"/>
    </row>
    <row r="195" spans="5:7" x14ac:dyDescent="0.2">
      <c r="E195" s="2"/>
      <c r="F195" s="2"/>
      <c r="G195" s="2"/>
    </row>
    <row r="196" spans="5:7" x14ac:dyDescent="0.2">
      <c r="E196" s="2"/>
      <c r="F196" s="2"/>
      <c r="G196" s="2"/>
    </row>
    <row r="197" spans="5:7" x14ac:dyDescent="0.2">
      <c r="E197" s="2"/>
      <c r="F197" s="2"/>
      <c r="G197" s="2"/>
    </row>
    <row r="198" spans="5:7" x14ac:dyDescent="0.2">
      <c r="E198" s="2"/>
      <c r="F198" s="2"/>
      <c r="G198" s="2"/>
    </row>
    <row r="199" spans="5:7" x14ac:dyDescent="0.2">
      <c r="E199" s="2"/>
      <c r="F199" s="2"/>
      <c r="G199" s="2"/>
    </row>
    <row r="200" spans="5:7" x14ac:dyDescent="0.2">
      <c r="E200" s="2"/>
      <c r="F200" s="2"/>
      <c r="G200" s="2"/>
    </row>
    <row r="201" spans="5:7" x14ac:dyDescent="0.2">
      <c r="E201" s="2"/>
      <c r="F201" s="2"/>
      <c r="G201" s="2"/>
    </row>
    <row r="202" spans="5:7" x14ac:dyDescent="0.2">
      <c r="E202" s="2"/>
      <c r="F202" s="2"/>
      <c r="G202" s="2"/>
    </row>
    <row r="203" spans="5:7" x14ac:dyDescent="0.2">
      <c r="E203" s="2"/>
      <c r="F203" s="2"/>
      <c r="G203" s="2"/>
    </row>
    <row r="204" spans="5:7" ht="12.75" customHeight="1" x14ac:dyDescent="0.2">
      <c r="E204" s="2"/>
      <c r="F204" s="2"/>
      <c r="G204" s="2"/>
    </row>
    <row r="205" spans="5:7" x14ac:dyDescent="0.2">
      <c r="E205" s="2"/>
      <c r="F205" s="2"/>
      <c r="G205" s="2"/>
    </row>
    <row r="206" spans="5:7" x14ac:dyDescent="0.2">
      <c r="E206" s="2"/>
      <c r="F206" s="2"/>
      <c r="G206" s="2"/>
    </row>
    <row r="207" spans="5:7" x14ac:dyDescent="0.2">
      <c r="E207" s="2"/>
      <c r="F207" s="2"/>
      <c r="G207" s="2"/>
    </row>
    <row r="208" spans="5:7" x14ac:dyDescent="0.2">
      <c r="E208" s="2"/>
      <c r="F208" s="2"/>
      <c r="G208" s="2"/>
    </row>
    <row r="209" spans="5:7" x14ac:dyDescent="0.2">
      <c r="E209" s="2"/>
      <c r="F209" s="2"/>
      <c r="G209" s="2"/>
    </row>
    <row r="210" spans="5:7" x14ac:dyDescent="0.2">
      <c r="E210" s="2"/>
      <c r="F210" s="2"/>
      <c r="G210" s="2"/>
    </row>
    <row r="211" spans="5:7" x14ac:dyDescent="0.2">
      <c r="E211" s="2"/>
      <c r="F211" s="2"/>
      <c r="G211" s="2"/>
    </row>
    <row r="212" spans="5:7" x14ac:dyDescent="0.2">
      <c r="E212" s="2"/>
      <c r="F212" s="2"/>
      <c r="G212" s="2"/>
    </row>
    <row r="213" spans="5:7" x14ac:dyDescent="0.2">
      <c r="E213" s="2"/>
      <c r="F213" s="2"/>
      <c r="G213" s="2"/>
    </row>
    <row r="214" spans="5:7" x14ac:dyDescent="0.2">
      <c r="E214" s="2"/>
      <c r="F214" s="2"/>
      <c r="G214" s="2"/>
    </row>
    <row r="215" spans="5:7" x14ac:dyDescent="0.2">
      <c r="E215" s="2"/>
      <c r="F215" s="2"/>
      <c r="G215" s="2"/>
    </row>
    <row r="216" spans="5:7" x14ac:dyDescent="0.2">
      <c r="E216" s="2"/>
      <c r="F216" s="2"/>
      <c r="G216" s="2"/>
    </row>
    <row r="217" spans="5:7" x14ac:dyDescent="0.2">
      <c r="E217" s="2"/>
      <c r="F217" s="2"/>
      <c r="G217" s="2"/>
    </row>
    <row r="218" spans="5:7" x14ac:dyDescent="0.2">
      <c r="E218" s="2"/>
      <c r="F218" s="2"/>
      <c r="G218" s="2"/>
    </row>
    <row r="219" spans="5:7" x14ac:dyDescent="0.2">
      <c r="E219" s="2"/>
      <c r="F219" s="2"/>
      <c r="G219" s="2"/>
    </row>
    <row r="220" spans="5:7" x14ac:dyDescent="0.2">
      <c r="E220" s="2"/>
      <c r="F220" s="2"/>
      <c r="G220" s="2"/>
    </row>
    <row r="221" spans="5:7" x14ac:dyDescent="0.2">
      <c r="E221" s="2"/>
      <c r="F221" s="2"/>
      <c r="G221" s="2"/>
    </row>
    <row r="222" spans="5:7" x14ac:dyDescent="0.2">
      <c r="E222" s="2"/>
      <c r="F222" s="2"/>
      <c r="G222" s="2"/>
    </row>
    <row r="223" spans="5:7" x14ac:dyDescent="0.2">
      <c r="E223" s="2"/>
      <c r="F223" s="2"/>
      <c r="G223" s="2"/>
    </row>
    <row r="224" spans="5:7" x14ac:dyDescent="0.2">
      <c r="E224" s="2"/>
      <c r="F224" s="2"/>
      <c r="G224" s="2"/>
    </row>
    <row r="225" spans="5:7" x14ac:dyDescent="0.2">
      <c r="E225" s="2"/>
      <c r="F225" s="2"/>
      <c r="G225" s="2"/>
    </row>
    <row r="226" spans="5:7" x14ac:dyDescent="0.2">
      <c r="E226" s="2"/>
      <c r="F226" s="2"/>
      <c r="G226" s="2"/>
    </row>
    <row r="227" spans="5:7" x14ac:dyDescent="0.2">
      <c r="E227" s="2"/>
      <c r="F227" s="2"/>
      <c r="G227" s="2"/>
    </row>
    <row r="228" spans="5:7" x14ac:dyDescent="0.2">
      <c r="E228" s="2"/>
      <c r="F228" s="2"/>
      <c r="G228" s="2"/>
    </row>
    <row r="229" spans="5:7" x14ac:dyDescent="0.2">
      <c r="E229" s="2"/>
      <c r="F229" s="2"/>
      <c r="G229" s="2"/>
    </row>
    <row r="230" spans="5:7" x14ac:dyDescent="0.2">
      <c r="E230" s="2"/>
      <c r="F230" s="2"/>
      <c r="G230" s="2"/>
    </row>
    <row r="231" spans="5:7" x14ac:dyDescent="0.2">
      <c r="E231" s="2"/>
      <c r="F231" s="2"/>
      <c r="G231" s="2"/>
    </row>
    <row r="232" spans="5:7" x14ac:dyDescent="0.2">
      <c r="E232" s="2"/>
      <c r="F232" s="2"/>
      <c r="G232" s="2"/>
    </row>
    <row r="233" spans="5:7" x14ac:dyDescent="0.2">
      <c r="E233" s="2"/>
      <c r="F233" s="2"/>
      <c r="G233" s="2"/>
    </row>
    <row r="234" spans="5:7" x14ac:dyDescent="0.2">
      <c r="E234" s="2"/>
      <c r="F234" s="2"/>
      <c r="G234" s="2"/>
    </row>
    <row r="235" spans="5:7" x14ac:dyDescent="0.2">
      <c r="E235" s="2"/>
      <c r="F235" s="2"/>
      <c r="G235" s="2"/>
    </row>
    <row r="236" spans="5:7" x14ac:dyDescent="0.2">
      <c r="E236" s="2"/>
      <c r="F236" s="2"/>
      <c r="G236" s="2"/>
    </row>
    <row r="237" spans="5:7" x14ac:dyDescent="0.2">
      <c r="E237" s="2"/>
      <c r="F237" s="2"/>
      <c r="G237" s="2"/>
    </row>
    <row r="238" spans="5:7" x14ac:dyDescent="0.2">
      <c r="E238" s="2"/>
      <c r="F238" s="2"/>
      <c r="G238" s="2"/>
    </row>
    <row r="239" spans="5:7" x14ac:dyDescent="0.2">
      <c r="E239" s="2"/>
      <c r="F239" s="2"/>
      <c r="G239" s="2"/>
    </row>
    <row r="240" spans="5:7" x14ac:dyDescent="0.2">
      <c r="E240" s="2"/>
      <c r="F240" s="2"/>
      <c r="G240" s="2"/>
    </row>
    <row r="241" spans="5:7" x14ac:dyDescent="0.2">
      <c r="E241" s="2"/>
      <c r="F241" s="2"/>
      <c r="G241" s="2"/>
    </row>
    <row r="242" spans="5:7" x14ac:dyDescent="0.2">
      <c r="E242" s="2"/>
      <c r="F242" s="2"/>
      <c r="G242" s="2"/>
    </row>
    <row r="243" spans="5:7" x14ac:dyDescent="0.2">
      <c r="E243" s="2"/>
      <c r="F243" s="2"/>
      <c r="G243" s="2"/>
    </row>
    <row r="244" spans="5:7" x14ac:dyDescent="0.2">
      <c r="E244" s="2"/>
      <c r="F244" s="2"/>
      <c r="G244" s="2"/>
    </row>
    <row r="245" spans="5:7" x14ac:dyDescent="0.2">
      <c r="E245" s="2"/>
      <c r="F245" s="2"/>
      <c r="G245" s="2"/>
    </row>
    <row r="246" spans="5:7" x14ac:dyDescent="0.2">
      <c r="E246" s="2"/>
      <c r="F246" s="2"/>
      <c r="G246" s="2"/>
    </row>
    <row r="247" spans="5:7" x14ac:dyDescent="0.2">
      <c r="E247" s="2"/>
      <c r="F247" s="2"/>
      <c r="G247" s="2"/>
    </row>
    <row r="248" spans="5:7" x14ac:dyDescent="0.2">
      <c r="E248" s="2"/>
      <c r="F248" s="2"/>
      <c r="G248" s="2"/>
    </row>
    <row r="249" spans="5:7" x14ac:dyDescent="0.2">
      <c r="E249" s="2"/>
      <c r="F249" s="2"/>
      <c r="G249" s="2"/>
    </row>
    <row r="250" spans="5:7" x14ac:dyDescent="0.2">
      <c r="E250" s="2"/>
      <c r="F250" s="2"/>
      <c r="G250" s="2"/>
    </row>
    <row r="251" spans="5:7" x14ac:dyDescent="0.2">
      <c r="E251" s="2"/>
      <c r="F251" s="2"/>
      <c r="G251" s="2"/>
    </row>
    <row r="252" spans="5:7" x14ac:dyDescent="0.2">
      <c r="E252" s="2"/>
      <c r="F252" s="2"/>
      <c r="G252" s="2"/>
    </row>
    <row r="253" spans="5:7" x14ac:dyDescent="0.2">
      <c r="E253" s="2"/>
      <c r="F253" s="2"/>
      <c r="G253" s="2"/>
    </row>
    <row r="254" spans="5:7" x14ac:dyDescent="0.2">
      <c r="E254" s="2"/>
      <c r="F254" s="2"/>
      <c r="G254" s="2"/>
    </row>
    <row r="255" spans="5:7" x14ac:dyDescent="0.2">
      <c r="E255" s="2"/>
      <c r="F255" s="2"/>
      <c r="G255" s="2"/>
    </row>
    <row r="256" spans="5:7" x14ac:dyDescent="0.2">
      <c r="E256" s="2"/>
      <c r="F256" s="2"/>
      <c r="G256" s="2"/>
    </row>
    <row r="257" spans="5:7" x14ac:dyDescent="0.2">
      <c r="E257" s="2"/>
      <c r="F257" s="2"/>
      <c r="G257" s="2"/>
    </row>
    <row r="258" spans="5:7" x14ac:dyDescent="0.2">
      <c r="E258" s="2"/>
      <c r="F258" s="2"/>
      <c r="G258" s="2"/>
    </row>
    <row r="259" spans="5:7" x14ac:dyDescent="0.2">
      <c r="E259" s="2"/>
      <c r="F259" s="2"/>
      <c r="G259" s="2"/>
    </row>
    <row r="260" spans="5:7" x14ac:dyDescent="0.2">
      <c r="E260" s="2"/>
      <c r="F260" s="2"/>
      <c r="G260" s="2"/>
    </row>
    <row r="261" spans="5:7" x14ac:dyDescent="0.2">
      <c r="E261" s="2"/>
      <c r="F261" s="2"/>
      <c r="G261" s="2"/>
    </row>
    <row r="262" spans="5:7" x14ac:dyDescent="0.2">
      <c r="E262" s="2"/>
      <c r="F262" s="2"/>
      <c r="G262" s="2"/>
    </row>
    <row r="263" spans="5:7" x14ac:dyDescent="0.2">
      <c r="E263" s="2"/>
      <c r="F263" s="2"/>
      <c r="G263" s="2"/>
    </row>
    <row r="264" spans="5:7" x14ac:dyDescent="0.2">
      <c r="E264" s="2"/>
      <c r="F264" s="2"/>
      <c r="G264" s="2"/>
    </row>
    <row r="265" spans="5:7" x14ac:dyDescent="0.2">
      <c r="E265" s="2"/>
      <c r="F265" s="2"/>
      <c r="G265" s="2"/>
    </row>
    <row r="266" spans="5:7" x14ac:dyDescent="0.2">
      <c r="E266" s="2"/>
      <c r="F266" s="2"/>
      <c r="G266" s="2"/>
    </row>
    <row r="267" spans="5:7" x14ac:dyDescent="0.2">
      <c r="E267" s="2"/>
      <c r="F267" s="2"/>
      <c r="G267" s="2"/>
    </row>
    <row r="268" spans="5:7" x14ac:dyDescent="0.2">
      <c r="E268" s="2"/>
      <c r="F268" s="2"/>
      <c r="G268" s="2"/>
    </row>
    <row r="269" spans="5:7" x14ac:dyDescent="0.2">
      <c r="E269" s="2"/>
      <c r="F269" s="2"/>
      <c r="G269" s="2"/>
    </row>
    <row r="270" spans="5:7" x14ac:dyDescent="0.2">
      <c r="E270" s="2"/>
      <c r="F270" s="2"/>
      <c r="G270" s="2"/>
    </row>
    <row r="271" spans="5:7" x14ac:dyDescent="0.2">
      <c r="E271" s="2"/>
      <c r="F271" s="2"/>
      <c r="G271" s="2"/>
    </row>
    <row r="272" spans="5:7" x14ac:dyDescent="0.2">
      <c r="E272" s="2"/>
      <c r="F272" s="2"/>
      <c r="G272" s="2"/>
    </row>
    <row r="273" spans="5:7" x14ac:dyDescent="0.2">
      <c r="E273" s="2"/>
      <c r="F273" s="2"/>
      <c r="G273" s="2"/>
    </row>
    <row r="274" spans="5:7" x14ac:dyDescent="0.2">
      <c r="E274" s="2"/>
      <c r="F274" s="2"/>
      <c r="G274" s="2"/>
    </row>
    <row r="275" spans="5:7" x14ac:dyDescent="0.2">
      <c r="E275" s="2"/>
      <c r="F275" s="2"/>
      <c r="G275" s="2"/>
    </row>
    <row r="276" spans="5:7" x14ac:dyDescent="0.2">
      <c r="E276" s="2"/>
      <c r="F276" s="2"/>
      <c r="G276" s="2"/>
    </row>
    <row r="277" spans="5:7" x14ac:dyDescent="0.2">
      <c r="E277" s="2"/>
      <c r="F277" s="2"/>
      <c r="G277" s="2"/>
    </row>
    <row r="278" spans="5:7" x14ac:dyDescent="0.2">
      <c r="E278" s="2"/>
      <c r="F278" s="2"/>
      <c r="G278" s="2"/>
    </row>
    <row r="279" spans="5:7" x14ac:dyDescent="0.2">
      <c r="E279" s="2"/>
      <c r="F279" s="2"/>
      <c r="G279" s="2"/>
    </row>
    <row r="280" spans="5:7" x14ac:dyDescent="0.2">
      <c r="E280" s="2"/>
      <c r="F280" s="2"/>
      <c r="G280" s="2"/>
    </row>
    <row r="281" spans="5:7" x14ac:dyDescent="0.2">
      <c r="E281" s="2"/>
      <c r="F281" s="2"/>
      <c r="G281" s="2"/>
    </row>
    <row r="282" spans="5:7" x14ac:dyDescent="0.2">
      <c r="E282" s="2"/>
      <c r="F282" s="2"/>
      <c r="G282" s="2"/>
    </row>
    <row r="283" spans="5:7" x14ac:dyDescent="0.2">
      <c r="E283" s="2"/>
      <c r="F283" s="2"/>
      <c r="G283" s="2"/>
    </row>
    <row r="284" spans="5:7" x14ac:dyDescent="0.2">
      <c r="E284" s="2"/>
      <c r="F284" s="2"/>
      <c r="G284" s="2"/>
    </row>
    <row r="285" spans="5:7" x14ac:dyDescent="0.2">
      <c r="E285" s="2"/>
      <c r="F285" s="2"/>
      <c r="G285" s="2"/>
    </row>
    <row r="286" spans="5:7" x14ac:dyDescent="0.2">
      <c r="E286" s="2"/>
      <c r="F286" s="2"/>
      <c r="G286" s="2"/>
    </row>
    <row r="287" spans="5:7" x14ac:dyDescent="0.2">
      <c r="E287" s="2"/>
      <c r="F287" s="2"/>
      <c r="G287" s="2"/>
    </row>
    <row r="288" spans="5:7" x14ac:dyDescent="0.2">
      <c r="E288" s="2"/>
      <c r="F288" s="2"/>
      <c r="G288" s="2"/>
    </row>
    <row r="289" spans="5:7" x14ac:dyDescent="0.2">
      <c r="E289" s="2"/>
      <c r="F289" s="2"/>
      <c r="G289" s="2"/>
    </row>
    <row r="290" spans="5:7" x14ac:dyDescent="0.2">
      <c r="E290" s="2"/>
      <c r="F290" s="2"/>
      <c r="G290" s="2"/>
    </row>
    <row r="291" spans="5:7" x14ac:dyDescent="0.2">
      <c r="E291" s="2"/>
      <c r="F291" s="2"/>
      <c r="G291" s="2"/>
    </row>
    <row r="292" spans="5:7" x14ac:dyDescent="0.2">
      <c r="E292" s="2"/>
      <c r="F292" s="2"/>
      <c r="G292" s="2"/>
    </row>
    <row r="293" spans="5:7" x14ac:dyDescent="0.2">
      <c r="E293" s="2"/>
      <c r="F293" s="2"/>
      <c r="G293" s="2"/>
    </row>
    <row r="294" spans="5:7" x14ac:dyDescent="0.2">
      <c r="E294" s="2"/>
      <c r="F294" s="2"/>
      <c r="G294" s="2"/>
    </row>
    <row r="295" spans="5:7" x14ac:dyDescent="0.2">
      <c r="E295" s="2"/>
      <c r="F295" s="2"/>
      <c r="G295" s="2"/>
    </row>
    <row r="296" spans="5:7" x14ac:dyDescent="0.2">
      <c r="E296" s="2"/>
      <c r="F296" s="2"/>
      <c r="G296" s="2"/>
    </row>
    <row r="297" spans="5:7" x14ac:dyDescent="0.2">
      <c r="E297" s="2"/>
      <c r="F297" s="2"/>
      <c r="G297" s="2"/>
    </row>
    <row r="298" spans="5:7" x14ac:dyDescent="0.2">
      <c r="E298" s="2"/>
      <c r="F298" s="2"/>
      <c r="G298" s="2"/>
    </row>
    <row r="299" spans="5:7" x14ac:dyDescent="0.2">
      <c r="E299" s="2"/>
      <c r="F299" s="2"/>
      <c r="G299" s="2"/>
    </row>
    <row r="300" spans="5:7" x14ac:dyDescent="0.2">
      <c r="E300" s="2"/>
      <c r="F300" s="2"/>
      <c r="G300" s="2"/>
    </row>
    <row r="301" spans="5:7" x14ac:dyDescent="0.2">
      <c r="E301" s="2"/>
      <c r="F301" s="2"/>
      <c r="G301" s="2"/>
    </row>
    <row r="302" spans="5:7" x14ac:dyDescent="0.2">
      <c r="E302" s="2"/>
      <c r="F302" s="2"/>
      <c r="G302" s="2"/>
    </row>
    <row r="303" spans="5:7" x14ac:dyDescent="0.2">
      <c r="E303" s="2"/>
      <c r="F303" s="2"/>
      <c r="G303" s="2"/>
    </row>
    <row r="304" spans="5:7" x14ac:dyDescent="0.2">
      <c r="E304" s="2"/>
      <c r="F304" s="2"/>
      <c r="G304" s="2"/>
    </row>
    <row r="305" spans="5:7" x14ac:dyDescent="0.2">
      <c r="E305" s="2"/>
      <c r="F305" s="2"/>
      <c r="G305" s="2"/>
    </row>
    <row r="306" spans="5:7" x14ac:dyDescent="0.2">
      <c r="E306" s="2"/>
      <c r="F306" s="2"/>
      <c r="G306" s="2"/>
    </row>
    <row r="307" spans="5:7" x14ac:dyDescent="0.2">
      <c r="E307" s="2"/>
      <c r="F307" s="2"/>
      <c r="G307" s="2"/>
    </row>
    <row r="308" spans="5:7" x14ac:dyDescent="0.2">
      <c r="E308" s="2"/>
      <c r="F308" s="2"/>
      <c r="G308" s="2"/>
    </row>
    <row r="309" spans="5:7" x14ac:dyDescent="0.2">
      <c r="E309" s="2"/>
      <c r="F309" s="2"/>
      <c r="G309" s="2"/>
    </row>
    <row r="310" spans="5:7" x14ac:dyDescent="0.2">
      <c r="E310" s="2"/>
      <c r="F310" s="2"/>
      <c r="G310" s="2"/>
    </row>
    <row r="311" spans="5:7" x14ac:dyDescent="0.2">
      <c r="E311" s="2"/>
      <c r="F311" s="2"/>
      <c r="G311" s="2"/>
    </row>
    <row r="312" spans="5:7" x14ac:dyDescent="0.2">
      <c r="E312" s="2"/>
      <c r="F312" s="2"/>
      <c r="G312" s="2"/>
    </row>
    <row r="313" spans="5:7" x14ac:dyDescent="0.2">
      <c r="E313" s="2"/>
      <c r="F313" s="2"/>
      <c r="G313" s="2"/>
    </row>
    <row r="314" spans="5:7" x14ac:dyDescent="0.2">
      <c r="E314" s="2"/>
      <c r="F314" s="2"/>
      <c r="G314" s="2"/>
    </row>
    <row r="315" spans="5:7" x14ac:dyDescent="0.2">
      <c r="E315" s="2"/>
      <c r="F315" s="2"/>
      <c r="G315" s="2"/>
    </row>
    <row r="316" spans="5:7" x14ac:dyDescent="0.2">
      <c r="E316" s="2"/>
      <c r="F316" s="2"/>
      <c r="G316" s="2"/>
    </row>
    <row r="317" spans="5:7" x14ac:dyDescent="0.2">
      <c r="E317" s="2"/>
      <c r="F317" s="2"/>
      <c r="G317" s="2"/>
    </row>
    <row r="318" spans="5:7" x14ac:dyDescent="0.2">
      <c r="E318" s="2"/>
      <c r="F318" s="2"/>
      <c r="G318" s="2"/>
    </row>
    <row r="319" spans="5:7" x14ac:dyDescent="0.2">
      <c r="E319" s="2"/>
      <c r="F319" s="2"/>
      <c r="G319" s="2"/>
    </row>
    <row r="320" spans="5:7" x14ac:dyDescent="0.2">
      <c r="E320" s="2"/>
      <c r="F320" s="2"/>
      <c r="G320" s="2"/>
    </row>
    <row r="321" spans="5:7" x14ac:dyDescent="0.2">
      <c r="E321" s="2"/>
      <c r="F321" s="2"/>
      <c r="G321" s="2"/>
    </row>
    <row r="322" spans="5:7" x14ac:dyDescent="0.2">
      <c r="E322" s="2"/>
      <c r="F322" s="2"/>
      <c r="G322" s="2"/>
    </row>
    <row r="323" spans="5:7" x14ac:dyDescent="0.2">
      <c r="E323" s="2"/>
      <c r="F323" s="2"/>
      <c r="G323" s="2"/>
    </row>
    <row r="324" spans="5:7" x14ac:dyDescent="0.2">
      <c r="E324" s="2"/>
      <c r="F324" s="2"/>
      <c r="G324" s="2"/>
    </row>
    <row r="325" spans="5:7" x14ac:dyDescent="0.2">
      <c r="E325" s="2"/>
      <c r="F325" s="2"/>
      <c r="G325" s="2"/>
    </row>
    <row r="326" spans="5:7" x14ac:dyDescent="0.2">
      <c r="E326" s="2"/>
      <c r="F326" s="2"/>
      <c r="G326" s="2"/>
    </row>
    <row r="327" spans="5:7" x14ac:dyDescent="0.2">
      <c r="E327" s="2"/>
      <c r="F327" s="2"/>
      <c r="G327" s="2"/>
    </row>
    <row r="328" spans="5:7" x14ac:dyDescent="0.2">
      <c r="E328" s="2"/>
      <c r="F328" s="2"/>
      <c r="G328" s="2"/>
    </row>
    <row r="329" spans="5:7" x14ac:dyDescent="0.2">
      <c r="E329" s="2"/>
      <c r="F329" s="2"/>
      <c r="G329" s="2"/>
    </row>
    <row r="330" spans="5:7" x14ac:dyDescent="0.2">
      <c r="E330" s="2"/>
      <c r="F330" s="2"/>
      <c r="G330" s="2"/>
    </row>
    <row r="331" spans="5:7" x14ac:dyDescent="0.2">
      <c r="E331" s="2"/>
      <c r="F331" s="2"/>
      <c r="G331" s="2"/>
    </row>
    <row r="332" spans="5:7" x14ac:dyDescent="0.2">
      <c r="E332" s="2"/>
      <c r="F332" s="2"/>
      <c r="G332" s="2"/>
    </row>
    <row r="333" spans="5:7" x14ac:dyDescent="0.2">
      <c r="E333" s="2"/>
      <c r="F333" s="2"/>
      <c r="G333" s="2"/>
    </row>
    <row r="334" spans="5:7" x14ac:dyDescent="0.2">
      <c r="E334" s="2"/>
      <c r="F334" s="2"/>
      <c r="G334" s="2"/>
    </row>
    <row r="335" spans="5:7" x14ac:dyDescent="0.2">
      <c r="E335" s="2"/>
      <c r="F335" s="2"/>
      <c r="G335" s="2"/>
    </row>
    <row r="336" spans="5:7" x14ac:dyDescent="0.2">
      <c r="E336" s="2"/>
      <c r="F336" s="2"/>
      <c r="G336" s="2"/>
    </row>
    <row r="337" spans="5:7" x14ac:dyDescent="0.2">
      <c r="E337" s="2"/>
      <c r="F337" s="2"/>
      <c r="G337" s="2"/>
    </row>
    <row r="338" spans="5:7" x14ac:dyDescent="0.2">
      <c r="E338" s="2"/>
      <c r="F338" s="2"/>
      <c r="G338" s="2"/>
    </row>
    <row r="339" spans="5:7" x14ac:dyDescent="0.2">
      <c r="E339" s="2"/>
      <c r="F339" s="2"/>
      <c r="G339" s="2"/>
    </row>
    <row r="340" spans="5:7" x14ac:dyDescent="0.2">
      <c r="E340" s="2"/>
      <c r="F340" s="2"/>
      <c r="G340" s="2"/>
    </row>
    <row r="341" spans="5:7" x14ac:dyDescent="0.2">
      <c r="E341" s="2"/>
      <c r="F341" s="2"/>
      <c r="G341" s="2"/>
    </row>
    <row r="342" spans="5:7" x14ac:dyDescent="0.2">
      <c r="E342" s="2"/>
      <c r="F342" s="2"/>
      <c r="G342" s="2"/>
    </row>
    <row r="343" spans="5:7" x14ac:dyDescent="0.2">
      <c r="E343" s="2"/>
      <c r="F343" s="2"/>
      <c r="G343" s="2"/>
    </row>
    <row r="344" spans="5:7" x14ac:dyDescent="0.2">
      <c r="E344" s="2"/>
      <c r="F344" s="2"/>
      <c r="G344" s="2"/>
    </row>
    <row r="345" spans="5:7" x14ac:dyDescent="0.2">
      <c r="E345" s="2"/>
      <c r="F345" s="2"/>
      <c r="G345" s="2"/>
    </row>
    <row r="346" spans="5:7" x14ac:dyDescent="0.2">
      <c r="E346" s="2"/>
      <c r="F346" s="2"/>
      <c r="G346" s="2"/>
    </row>
    <row r="347" spans="5:7" x14ac:dyDescent="0.2">
      <c r="E347" s="2"/>
      <c r="F347" s="2"/>
      <c r="G347" s="2"/>
    </row>
    <row r="348" spans="5:7" x14ac:dyDescent="0.2">
      <c r="E348" s="2"/>
      <c r="F348" s="2"/>
      <c r="G348" s="2"/>
    </row>
    <row r="349" spans="5:7" x14ac:dyDescent="0.2">
      <c r="E349" s="2"/>
      <c r="F349" s="2"/>
      <c r="G349" s="2"/>
    </row>
    <row r="350" spans="5:7" x14ac:dyDescent="0.2">
      <c r="E350" s="2"/>
      <c r="F350" s="2"/>
      <c r="G350" s="2"/>
    </row>
    <row r="351" spans="5:7" x14ac:dyDescent="0.2">
      <c r="E351" s="2"/>
      <c r="F351" s="2"/>
      <c r="G351" s="2"/>
    </row>
    <row r="352" spans="5:7" x14ac:dyDescent="0.2">
      <c r="E352" s="2"/>
      <c r="F352" s="2"/>
      <c r="G352" s="2"/>
    </row>
    <row r="353" spans="5:7" x14ac:dyDescent="0.2">
      <c r="E353" s="2"/>
      <c r="F353" s="2"/>
      <c r="G353" s="2"/>
    </row>
    <row r="354" spans="5:7" x14ac:dyDescent="0.2">
      <c r="E354" s="2"/>
      <c r="F354" s="2"/>
      <c r="G354" s="2"/>
    </row>
    <row r="355" spans="5:7" x14ac:dyDescent="0.2">
      <c r="E355" s="2"/>
      <c r="F355" s="2"/>
      <c r="G355" s="2"/>
    </row>
    <row r="356" spans="5:7" x14ac:dyDescent="0.2">
      <c r="E356" s="2"/>
      <c r="F356" s="2"/>
      <c r="G356" s="2"/>
    </row>
    <row r="357" spans="5:7" x14ac:dyDescent="0.2">
      <c r="E357" s="2"/>
      <c r="F357" s="2"/>
      <c r="G357" s="2"/>
    </row>
    <row r="358" spans="5:7" x14ac:dyDescent="0.2">
      <c r="E358" s="2"/>
      <c r="F358" s="2"/>
      <c r="G358" s="2"/>
    </row>
    <row r="359" spans="5:7" x14ac:dyDescent="0.2">
      <c r="E359" s="2"/>
      <c r="F359" s="2"/>
      <c r="G359" s="2"/>
    </row>
    <row r="360" spans="5:7" x14ac:dyDescent="0.2">
      <c r="E360" s="2"/>
      <c r="F360" s="2"/>
      <c r="G360" s="2"/>
    </row>
    <row r="361" spans="5:7" x14ac:dyDescent="0.2">
      <c r="E361" s="2"/>
      <c r="F361" s="2"/>
      <c r="G361" s="2"/>
    </row>
    <row r="362" spans="5:7" x14ac:dyDescent="0.2">
      <c r="E362" s="2"/>
      <c r="F362" s="2"/>
      <c r="G362" s="2"/>
    </row>
    <row r="363" spans="5:7" x14ac:dyDescent="0.2">
      <c r="E363" s="2"/>
      <c r="F363" s="2"/>
      <c r="G363" s="2"/>
    </row>
    <row r="364" spans="5:7" x14ac:dyDescent="0.2">
      <c r="E364" s="2"/>
      <c r="F364" s="2"/>
      <c r="G364" s="2"/>
    </row>
    <row r="365" spans="5:7" x14ac:dyDescent="0.2">
      <c r="E365" s="2"/>
      <c r="F365" s="2"/>
      <c r="G365" s="2"/>
    </row>
    <row r="366" spans="5:7" x14ac:dyDescent="0.2">
      <c r="E366" s="2"/>
      <c r="F366" s="2"/>
      <c r="G366" s="2"/>
    </row>
    <row r="367" spans="5:7" x14ac:dyDescent="0.2">
      <c r="E367" s="2"/>
      <c r="F367" s="2"/>
      <c r="G367" s="2"/>
    </row>
    <row r="368" spans="5:7" x14ac:dyDescent="0.2">
      <c r="E368" s="2"/>
      <c r="F368" s="2"/>
      <c r="G368" s="2"/>
    </row>
    <row r="369" spans="5:7" x14ac:dyDescent="0.2">
      <c r="E369" s="2"/>
      <c r="F369" s="2"/>
      <c r="G369" s="2"/>
    </row>
    <row r="370" spans="5:7" x14ac:dyDescent="0.2">
      <c r="E370" s="2"/>
      <c r="F370" s="2"/>
      <c r="G370" s="2"/>
    </row>
    <row r="371" spans="5:7" x14ac:dyDescent="0.2">
      <c r="E371" s="2"/>
      <c r="F371" s="2"/>
      <c r="G371" s="2"/>
    </row>
    <row r="372" spans="5:7" x14ac:dyDescent="0.2">
      <c r="E372" s="2"/>
      <c r="F372" s="2"/>
      <c r="G372" s="2"/>
    </row>
    <row r="373" spans="5:7" x14ac:dyDescent="0.2">
      <c r="E373" s="2"/>
      <c r="F373" s="2"/>
      <c r="G373" s="2"/>
    </row>
    <row r="374" spans="5:7" x14ac:dyDescent="0.2">
      <c r="E374" s="2"/>
      <c r="F374" s="2"/>
      <c r="G374" s="2"/>
    </row>
    <row r="375" spans="5:7" x14ac:dyDescent="0.2">
      <c r="E375" s="2"/>
      <c r="F375" s="2"/>
      <c r="G375" s="2"/>
    </row>
    <row r="376" spans="5:7" x14ac:dyDescent="0.2">
      <c r="E376" s="2"/>
      <c r="F376" s="2"/>
      <c r="G376" s="2"/>
    </row>
    <row r="377" spans="5:7" x14ac:dyDescent="0.2">
      <c r="E377" s="2"/>
      <c r="F377" s="2"/>
      <c r="G377" s="2"/>
    </row>
    <row r="378" spans="5:7" x14ac:dyDescent="0.2">
      <c r="E378" s="2"/>
      <c r="F378" s="2"/>
      <c r="G378" s="2"/>
    </row>
    <row r="379" spans="5:7" x14ac:dyDescent="0.2">
      <c r="E379" s="2"/>
      <c r="F379" s="2"/>
      <c r="G379" s="2"/>
    </row>
    <row r="380" spans="5:7" x14ac:dyDescent="0.2">
      <c r="E380" s="2"/>
      <c r="F380" s="2"/>
      <c r="G380" s="2"/>
    </row>
    <row r="381" spans="5:7" x14ac:dyDescent="0.2">
      <c r="E381" s="2"/>
      <c r="F381" s="2"/>
      <c r="G381" s="2"/>
    </row>
    <row r="382" spans="5:7" x14ac:dyDescent="0.2">
      <c r="E382" s="2"/>
      <c r="F382" s="2"/>
      <c r="G382" s="2"/>
    </row>
    <row r="383" spans="5:7" x14ac:dyDescent="0.2">
      <c r="E383" s="2"/>
      <c r="F383" s="2"/>
      <c r="G383" s="2"/>
    </row>
    <row r="384" spans="5:7" x14ac:dyDescent="0.2">
      <c r="E384" s="2"/>
      <c r="F384" s="2"/>
      <c r="G384" s="2"/>
    </row>
    <row r="385" spans="5:7" x14ac:dyDescent="0.2">
      <c r="E385" s="2"/>
      <c r="F385" s="2"/>
      <c r="G385" s="2"/>
    </row>
    <row r="386" spans="5:7" x14ac:dyDescent="0.2">
      <c r="E386" s="2"/>
      <c r="F386" s="2"/>
      <c r="G386" s="2"/>
    </row>
    <row r="387" spans="5:7" x14ac:dyDescent="0.2">
      <c r="E387" s="2"/>
      <c r="F387" s="2"/>
      <c r="G387" s="2"/>
    </row>
    <row r="388" spans="5:7" x14ac:dyDescent="0.2">
      <c r="E388" s="2"/>
      <c r="F388" s="2"/>
      <c r="G388" s="2"/>
    </row>
    <row r="389" spans="5:7" x14ac:dyDescent="0.2">
      <c r="E389" s="2"/>
      <c r="F389" s="2"/>
      <c r="G389" s="2"/>
    </row>
    <row r="390" spans="5:7" x14ac:dyDescent="0.2">
      <c r="E390" s="2"/>
      <c r="F390" s="2"/>
      <c r="G390" s="2"/>
    </row>
    <row r="391" spans="5:7" x14ac:dyDescent="0.2">
      <c r="E391" s="2"/>
      <c r="F391" s="2"/>
      <c r="G391" s="2"/>
    </row>
    <row r="392" spans="5:7" x14ac:dyDescent="0.2">
      <c r="E392" s="2"/>
      <c r="F392" s="2"/>
      <c r="G392" s="2"/>
    </row>
    <row r="393" spans="5:7" x14ac:dyDescent="0.2">
      <c r="E393" s="2"/>
      <c r="F393" s="2"/>
      <c r="G393" s="2"/>
    </row>
    <row r="394" spans="5:7" x14ac:dyDescent="0.2">
      <c r="E394" s="2"/>
      <c r="F394" s="2"/>
      <c r="G394" s="2"/>
    </row>
    <row r="395" spans="5:7" x14ac:dyDescent="0.2">
      <c r="E395" s="2"/>
      <c r="F395" s="2"/>
      <c r="G395" s="2"/>
    </row>
    <row r="396" spans="5:7" x14ac:dyDescent="0.2">
      <c r="E396" s="2"/>
      <c r="F396" s="2"/>
      <c r="G396" s="2"/>
    </row>
    <row r="397" spans="5:7" x14ac:dyDescent="0.2">
      <c r="E397" s="2"/>
      <c r="F397" s="2"/>
      <c r="G397" s="2"/>
    </row>
    <row r="398" spans="5:7" x14ac:dyDescent="0.2">
      <c r="E398" s="2"/>
      <c r="F398" s="2"/>
      <c r="G398" s="2"/>
    </row>
    <row r="399" spans="5:7" x14ac:dyDescent="0.2">
      <c r="E399" s="2"/>
      <c r="F399" s="2"/>
      <c r="G399" s="2"/>
    </row>
    <row r="400" spans="5:7" x14ac:dyDescent="0.2">
      <c r="E400" s="2"/>
      <c r="F400" s="2"/>
      <c r="G400" s="2"/>
    </row>
    <row r="401" spans="5:7" x14ac:dyDescent="0.2">
      <c r="E401" s="2"/>
      <c r="F401" s="2"/>
      <c r="G401" s="2"/>
    </row>
    <row r="402" spans="5:7" x14ac:dyDescent="0.2">
      <c r="E402" s="2"/>
      <c r="F402" s="2"/>
      <c r="G402" s="2"/>
    </row>
    <row r="403" spans="5:7" x14ac:dyDescent="0.2">
      <c r="E403" s="2"/>
      <c r="F403" s="2"/>
      <c r="G403" s="2"/>
    </row>
    <row r="404" spans="5:7" x14ac:dyDescent="0.2">
      <c r="E404" s="2"/>
      <c r="F404" s="2"/>
      <c r="G404" s="2"/>
    </row>
    <row r="405" spans="5:7" x14ac:dyDescent="0.2">
      <c r="E405" s="2"/>
      <c r="F405" s="2"/>
      <c r="G405" s="2"/>
    </row>
    <row r="406" spans="5:7" x14ac:dyDescent="0.2">
      <c r="E406" s="2"/>
      <c r="F406" s="2"/>
      <c r="G406" s="2"/>
    </row>
    <row r="407" spans="5:7" x14ac:dyDescent="0.2">
      <c r="E407" s="2"/>
      <c r="F407" s="2"/>
      <c r="G407" s="2"/>
    </row>
    <row r="408" spans="5:7" x14ac:dyDescent="0.2">
      <c r="E408" s="2"/>
      <c r="F408" s="2"/>
      <c r="G408" s="2"/>
    </row>
    <row r="409" spans="5:7" x14ac:dyDescent="0.2">
      <c r="E409" s="2"/>
      <c r="F409" s="2"/>
      <c r="G409" s="2"/>
    </row>
    <row r="410" spans="5:7" x14ac:dyDescent="0.2">
      <c r="E410" s="2"/>
      <c r="F410" s="2"/>
      <c r="G410" s="2"/>
    </row>
    <row r="411" spans="5:7" x14ac:dyDescent="0.2">
      <c r="E411" s="2"/>
      <c r="F411" s="2"/>
      <c r="G411" s="2"/>
    </row>
    <row r="412" spans="5:7" x14ac:dyDescent="0.2">
      <c r="E412" s="2"/>
      <c r="F412" s="2"/>
      <c r="G412" s="2"/>
    </row>
    <row r="413" spans="5:7" x14ac:dyDescent="0.2">
      <c r="E413" s="2"/>
      <c r="F413" s="2"/>
      <c r="G413" s="2"/>
    </row>
    <row r="414" spans="5:7" x14ac:dyDescent="0.2">
      <c r="E414" s="2"/>
      <c r="F414" s="2"/>
      <c r="G414" s="2"/>
    </row>
    <row r="415" spans="5:7" x14ac:dyDescent="0.2">
      <c r="E415" s="2"/>
      <c r="F415" s="2"/>
      <c r="G415" s="2"/>
    </row>
    <row r="416" spans="5:7" x14ac:dyDescent="0.2">
      <c r="E416" s="2"/>
      <c r="F416" s="2"/>
      <c r="G416" s="2"/>
    </row>
    <row r="417" spans="5:7" x14ac:dyDescent="0.2">
      <c r="E417" s="2"/>
      <c r="F417" s="2"/>
      <c r="G417" s="2"/>
    </row>
    <row r="418" spans="5:7" x14ac:dyDescent="0.2">
      <c r="E418" s="2"/>
      <c r="F418" s="2"/>
      <c r="G418" s="2"/>
    </row>
    <row r="419" spans="5:7" x14ac:dyDescent="0.2">
      <c r="E419" s="2"/>
      <c r="F419" s="2"/>
      <c r="G419" s="2"/>
    </row>
    <row r="420" spans="5:7" x14ac:dyDescent="0.2">
      <c r="E420" s="2"/>
      <c r="F420" s="2"/>
      <c r="G420" s="2"/>
    </row>
    <row r="421" spans="5:7" x14ac:dyDescent="0.2">
      <c r="E421" s="2"/>
      <c r="F421" s="2"/>
      <c r="G421" s="2"/>
    </row>
    <row r="422" spans="5:7" x14ac:dyDescent="0.2">
      <c r="E422" s="2"/>
      <c r="F422" s="2"/>
      <c r="G422" s="2"/>
    </row>
    <row r="423" spans="5:7" x14ac:dyDescent="0.2">
      <c r="E423" s="2"/>
      <c r="F423" s="2"/>
      <c r="G423" s="2"/>
    </row>
    <row r="424" spans="5:7" x14ac:dyDescent="0.2">
      <c r="E424" s="2"/>
      <c r="F424" s="2"/>
      <c r="G424" s="2"/>
    </row>
    <row r="425" spans="5:7" x14ac:dyDescent="0.2">
      <c r="E425" s="2"/>
      <c r="F425" s="2"/>
      <c r="G425" s="2"/>
    </row>
    <row r="426" spans="5:7" x14ac:dyDescent="0.2">
      <c r="E426" s="2"/>
      <c r="F426" s="2"/>
      <c r="G426" s="2"/>
    </row>
    <row r="427" spans="5:7" x14ac:dyDescent="0.2">
      <c r="E427" s="2"/>
      <c r="F427" s="2"/>
      <c r="G427" s="2"/>
    </row>
    <row r="428" spans="5:7" x14ac:dyDescent="0.2">
      <c r="E428" s="2"/>
      <c r="F428" s="2"/>
      <c r="G428" s="2"/>
    </row>
    <row r="429" spans="5:7" x14ac:dyDescent="0.2">
      <c r="E429" s="2"/>
      <c r="F429" s="2"/>
      <c r="G429" s="2"/>
    </row>
    <row r="430" spans="5:7" x14ac:dyDescent="0.2">
      <c r="E430" s="2"/>
      <c r="F430" s="2"/>
      <c r="G430" s="2"/>
    </row>
    <row r="431" spans="5:7" x14ac:dyDescent="0.2">
      <c r="E431" s="2"/>
      <c r="F431" s="2"/>
      <c r="G431" s="2"/>
    </row>
    <row r="432" spans="5:7" x14ac:dyDescent="0.2">
      <c r="E432" s="2"/>
      <c r="F432" s="2"/>
      <c r="G432" s="2"/>
    </row>
    <row r="433" spans="5:7" x14ac:dyDescent="0.2">
      <c r="E433" s="2"/>
      <c r="F433" s="2"/>
      <c r="G433" s="2"/>
    </row>
    <row r="434" spans="5:7" x14ac:dyDescent="0.2">
      <c r="E434" s="2"/>
      <c r="F434" s="2"/>
      <c r="G434" s="2"/>
    </row>
    <row r="435" spans="5:7" x14ac:dyDescent="0.2">
      <c r="E435" s="2"/>
      <c r="F435" s="2"/>
      <c r="G435" s="2"/>
    </row>
    <row r="436" spans="5:7" x14ac:dyDescent="0.2">
      <c r="E436" s="2"/>
      <c r="F436" s="2"/>
      <c r="G436" s="2"/>
    </row>
    <row r="437" spans="5:7" x14ac:dyDescent="0.2">
      <c r="E437" s="2"/>
      <c r="F437" s="2"/>
      <c r="G437" s="2"/>
    </row>
    <row r="438" spans="5:7" x14ac:dyDescent="0.2">
      <c r="E438" s="2"/>
      <c r="F438" s="2"/>
      <c r="G438" s="2"/>
    </row>
    <row r="439" spans="5:7" x14ac:dyDescent="0.2">
      <c r="E439" s="2"/>
      <c r="F439" s="2"/>
      <c r="G439" s="2"/>
    </row>
    <row r="440" spans="5:7" x14ac:dyDescent="0.2">
      <c r="E440" s="2"/>
      <c r="F440" s="2"/>
      <c r="G440" s="2"/>
    </row>
    <row r="441" spans="5:7" x14ac:dyDescent="0.2">
      <c r="E441" s="2"/>
      <c r="F441" s="2"/>
      <c r="G441" s="2"/>
    </row>
    <row r="442" spans="5:7" x14ac:dyDescent="0.2">
      <c r="E442" s="2"/>
      <c r="F442" s="2"/>
      <c r="G442" s="2"/>
    </row>
    <row r="443" spans="5:7" x14ac:dyDescent="0.2">
      <c r="E443" s="2"/>
      <c r="F443" s="2"/>
      <c r="G443" s="2"/>
    </row>
    <row r="444" spans="5:7" x14ac:dyDescent="0.2">
      <c r="E444" s="2"/>
      <c r="F444" s="2"/>
      <c r="G444" s="2"/>
    </row>
    <row r="445" spans="5:7" x14ac:dyDescent="0.2">
      <c r="E445" s="2"/>
      <c r="F445" s="2"/>
      <c r="G445" s="2"/>
    </row>
    <row r="446" spans="5:7" x14ac:dyDescent="0.2">
      <c r="E446" s="2"/>
      <c r="F446" s="2"/>
      <c r="G446" s="2"/>
    </row>
    <row r="447" spans="5:7" x14ac:dyDescent="0.2">
      <c r="E447" s="2"/>
      <c r="F447" s="2"/>
      <c r="G447" s="2"/>
    </row>
    <row r="448" spans="5:7" x14ac:dyDescent="0.2">
      <c r="E448" s="2"/>
      <c r="F448" s="2"/>
      <c r="G448" s="2"/>
    </row>
    <row r="449" spans="5:7" x14ac:dyDescent="0.2">
      <c r="E449" s="2"/>
      <c r="F449" s="2"/>
      <c r="G449" s="2"/>
    </row>
    <row r="450" spans="5:7" x14ac:dyDescent="0.2">
      <c r="E450" s="2"/>
      <c r="F450" s="2"/>
      <c r="G450" s="2"/>
    </row>
    <row r="451" spans="5:7" x14ac:dyDescent="0.2">
      <c r="E451" s="2"/>
      <c r="F451" s="2"/>
      <c r="G451" s="2"/>
    </row>
    <row r="452" spans="5:7" x14ac:dyDescent="0.2">
      <c r="E452" s="2"/>
      <c r="F452" s="2"/>
      <c r="G452" s="2"/>
    </row>
    <row r="453" spans="5:7" x14ac:dyDescent="0.2">
      <c r="E453" s="2"/>
      <c r="F453" s="2"/>
      <c r="G453" s="2"/>
    </row>
    <row r="454" spans="5:7" x14ac:dyDescent="0.2">
      <c r="E454" s="2"/>
      <c r="F454" s="2"/>
      <c r="G454" s="2"/>
    </row>
    <row r="455" spans="5:7" x14ac:dyDescent="0.2">
      <c r="E455" s="2"/>
      <c r="F455" s="2"/>
      <c r="G455" s="2"/>
    </row>
    <row r="456" spans="5:7" x14ac:dyDescent="0.2">
      <c r="E456" s="2"/>
      <c r="F456" s="2"/>
      <c r="G456" s="2"/>
    </row>
    <row r="457" spans="5:7" x14ac:dyDescent="0.2">
      <c r="E457" s="2"/>
      <c r="F457" s="2"/>
      <c r="G457" s="2"/>
    </row>
    <row r="458" spans="5:7" x14ac:dyDescent="0.2">
      <c r="E458" s="2"/>
      <c r="F458" s="2"/>
      <c r="G458" s="2"/>
    </row>
    <row r="459" spans="5:7" x14ac:dyDescent="0.2">
      <c r="E459" s="2"/>
      <c r="F459" s="2"/>
      <c r="G459" s="2"/>
    </row>
    <row r="460" spans="5:7" x14ac:dyDescent="0.2">
      <c r="E460" s="2"/>
      <c r="F460" s="2"/>
      <c r="G460" s="2"/>
    </row>
    <row r="461" spans="5:7" x14ac:dyDescent="0.2">
      <c r="E461" s="2"/>
      <c r="F461" s="2"/>
      <c r="G461" s="2"/>
    </row>
    <row r="462" spans="5:7" x14ac:dyDescent="0.2">
      <c r="E462" s="2"/>
      <c r="F462" s="2"/>
      <c r="G462" s="2"/>
    </row>
    <row r="463" spans="5:7" x14ac:dyDescent="0.2">
      <c r="E463" s="2"/>
      <c r="F463" s="2"/>
      <c r="G463" s="2"/>
    </row>
    <row r="464" spans="5:7" x14ac:dyDescent="0.2">
      <c r="E464" s="2"/>
      <c r="F464" s="2"/>
      <c r="G464" s="2"/>
    </row>
    <row r="465" spans="5:7" x14ac:dyDescent="0.2">
      <c r="E465" s="2"/>
      <c r="F465" s="2"/>
      <c r="G465" s="2"/>
    </row>
    <row r="466" spans="5:7" x14ac:dyDescent="0.2">
      <c r="E466" s="2"/>
      <c r="F466" s="2"/>
      <c r="G466" s="2"/>
    </row>
    <row r="467" spans="5:7" x14ac:dyDescent="0.2">
      <c r="E467" s="2"/>
      <c r="F467" s="2"/>
      <c r="G467" s="2"/>
    </row>
    <row r="468" spans="5:7" x14ac:dyDescent="0.2">
      <c r="E468" s="2"/>
      <c r="F468" s="2"/>
      <c r="G468" s="2"/>
    </row>
    <row r="469" spans="5:7" x14ac:dyDescent="0.2">
      <c r="E469" s="2"/>
      <c r="F469" s="2"/>
      <c r="G469" s="2"/>
    </row>
    <row r="470" spans="5:7" x14ac:dyDescent="0.2">
      <c r="E470" s="2"/>
      <c r="F470" s="2"/>
      <c r="G470" s="2"/>
    </row>
    <row r="471" spans="5:7" x14ac:dyDescent="0.2">
      <c r="E471" s="2"/>
      <c r="F471" s="2"/>
      <c r="G471" s="2"/>
    </row>
    <row r="472" spans="5:7" x14ac:dyDescent="0.2">
      <c r="E472" s="2"/>
      <c r="F472" s="2"/>
      <c r="G472" s="2"/>
    </row>
    <row r="473" spans="5:7" x14ac:dyDescent="0.2">
      <c r="E473" s="2"/>
      <c r="F473" s="2"/>
      <c r="G473" s="2"/>
    </row>
    <row r="474" spans="5:7" x14ac:dyDescent="0.2">
      <c r="E474" s="2"/>
      <c r="F474" s="2"/>
      <c r="G474" s="2"/>
    </row>
    <row r="475" spans="5:7" x14ac:dyDescent="0.2">
      <c r="E475" s="2"/>
      <c r="F475" s="2"/>
      <c r="G475" s="2"/>
    </row>
    <row r="476" spans="5:7" x14ac:dyDescent="0.2">
      <c r="E476" s="2"/>
      <c r="F476" s="2"/>
      <c r="G476" s="2"/>
    </row>
    <row r="477" spans="5:7" x14ac:dyDescent="0.2">
      <c r="E477" s="2"/>
      <c r="F477" s="2"/>
      <c r="G477" s="2"/>
    </row>
    <row r="478" spans="5:7" x14ac:dyDescent="0.2">
      <c r="E478" s="2"/>
      <c r="F478" s="2"/>
      <c r="G478" s="2"/>
    </row>
    <row r="479" spans="5:7" x14ac:dyDescent="0.2">
      <c r="E479" s="2"/>
      <c r="F479" s="2"/>
      <c r="G479" s="2"/>
    </row>
    <row r="480" spans="5:7" x14ac:dyDescent="0.2">
      <c r="E480" s="2"/>
      <c r="F480" s="2"/>
      <c r="G480" s="2"/>
    </row>
    <row r="481" spans="5:7" x14ac:dyDescent="0.2">
      <c r="E481" s="2"/>
      <c r="F481" s="2"/>
      <c r="G481" s="2"/>
    </row>
    <row r="482" spans="5:7" x14ac:dyDescent="0.2">
      <c r="E482" s="2"/>
      <c r="F482" s="2"/>
      <c r="G482" s="2"/>
    </row>
    <row r="483" spans="5:7" x14ac:dyDescent="0.2">
      <c r="E483" s="2"/>
      <c r="F483" s="2"/>
      <c r="G483" s="2"/>
    </row>
    <row r="484" spans="5:7" x14ac:dyDescent="0.2">
      <c r="E484" s="2"/>
      <c r="F484" s="2"/>
      <c r="G484" s="2"/>
    </row>
    <row r="485" spans="5:7" x14ac:dyDescent="0.2">
      <c r="E485" s="2"/>
      <c r="F485" s="2"/>
      <c r="G485" s="2"/>
    </row>
    <row r="486" spans="5:7" x14ac:dyDescent="0.2">
      <c r="E486" s="2"/>
      <c r="F486" s="2"/>
      <c r="G486" s="2"/>
    </row>
    <row r="487" spans="5:7" x14ac:dyDescent="0.2">
      <c r="E487" s="2"/>
      <c r="F487" s="2"/>
      <c r="G487" s="2"/>
    </row>
    <row r="488" spans="5:7" x14ac:dyDescent="0.2">
      <c r="E488" s="2"/>
      <c r="F488" s="2"/>
      <c r="G488" s="2"/>
    </row>
    <row r="489" spans="5:7" x14ac:dyDescent="0.2">
      <c r="E489" s="2"/>
      <c r="F489" s="2"/>
      <c r="G489" s="2"/>
    </row>
    <row r="490" spans="5:7" x14ac:dyDescent="0.2">
      <c r="E490" s="2"/>
      <c r="F490" s="2"/>
      <c r="G490" s="2"/>
    </row>
    <row r="491" spans="5:7" x14ac:dyDescent="0.2">
      <c r="E491" s="2"/>
      <c r="F491" s="2"/>
      <c r="G491" s="2"/>
    </row>
    <row r="492" spans="5:7" x14ac:dyDescent="0.2">
      <c r="E492" s="2"/>
      <c r="F492" s="2"/>
      <c r="G492" s="2"/>
    </row>
    <row r="493" spans="5:7" x14ac:dyDescent="0.2">
      <c r="E493" s="2"/>
      <c r="F493" s="2"/>
      <c r="G493" s="2"/>
    </row>
    <row r="494" spans="5:7" x14ac:dyDescent="0.2">
      <c r="E494" s="2"/>
      <c r="F494" s="2"/>
      <c r="G494" s="2"/>
    </row>
    <row r="495" spans="5:7" x14ac:dyDescent="0.2">
      <c r="E495" s="2"/>
      <c r="F495" s="2"/>
      <c r="G495" s="2"/>
    </row>
    <row r="496" spans="5:7" x14ac:dyDescent="0.2">
      <c r="E496" s="2"/>
      <c r="F496" s="2"/>
      <c r="G496" s="2"/>
    </row>
    <row r="497" spans="5:7" x14ac:dyDescent="0.2">
      <c r="E497" s="2"/>
      <c r="F497" s="2"/>
      <c r="G497" s="2"/>
    </row>
    <row r="498" spans="5:7" x14ac:dyDescent="0.2">
      <c r="E498" s="2"/>
      <c r="F498" s="2"/>
      <c r="G498" s="2"/>
    </row>
    <row r="499" spans="5:7" x14ac:dyDescent="0.2">
      <c r="E499" s="2"/>
      <c r="F499" s="2"/>
      <c r="G499" s="2"/>
    </row>
    <row r="500" spans="5:7" x14ac:dyDescent="0.2">
      <c r="E500" s="2"/>
      <c r="F500" s="2"/>
      <c r="G500" s="2"/>
    </row>
    <row r="501" spans="5:7" x14ac:dyDescent="0.2">
      <c r="E501" s="2"/>
      <c r="F501" s="2"/>
      <c r="G501" s="2"/>
    </row>
    <row r="502" spans="5:7" x14ac:dyDescent="0.2">
      <c r="E502" s="2"/>
      <c r="F502" s="2"/>
      <c r="G502" s="2"/>
    </row>
    <row r="503" spans="5:7" x14ac:dyDescent="0.2">
      <c r="E503" s="2"/>
      <c r="F503" s="2"/>
      <c r="G503" s="2"/>
    </row>
    <row r="504" spans="5:7" x14ac:dyDescent="0.2">
      <c r="E504" s="2"/>
      <c r="F504" s="2"/>
      <c r="G504" s="2"/>
    </row>
    <row r="505" spans="5:7" x14ac:dyDescent="0.2">
      <c r="E505" s="2"/>
      <c r="F505" s="2"/>
      <c r="G505" s="2"/>
    </row>
    <row r="506" spans="5:7" x14ac:dyDescent="0.2">
      <c r="E506" s="2"/>
      <c r="F506" s="2"/>
      <c r="G506" s="2"/>
    </row>
    <row r="507" spans="5:7" x14ac:dyDescent="0.2">
      <c r="E507" s="2"/>
      <c r="F507" s="2"/>
      <c r="G507" s="2"/>
    </row>
    <row r="508" spans="5:7" x14ac:dyDescent="0.2">
      <c r="E508" s="2"/>
      <c r="F508" s="2"/>
      <c r="G508" s="2"/>
    </row>
    <row r="509" spans="5:7" x14ac:dyDescent="0.2">
      <c r="E509" s="2"/>
      <c r="F509" s="2"/>
      <c r="G509" s="2"/>
    </row>
    <row r="510" spans="5:7" x14ac:dyDescent="0.2">
      <c r="E510" s="2"/>
      <c r="F510" s="2"/>
      <c r="G510" s="2"/>
    </row>
    <row r="511" spans="5:7" x14ac:dyDescent="0.2">
      <c r="E511" s="2"/>
      <c r="F511" s="2"/>
      <c r="G511" s="2"/>
    </row>
    <row r="512" spans="5:7" x14ac:dyDescent="0.2">
      <c r="E512" s="2"/>
      <c r="F512" s="2"/>
      <c r="G512" s="2"/>
    </row>
    <row r="513" spans="5:7" x14ac:dyDescent="0.2">
      <c r="E513" s="2"/>
      <c r="F513" s="2"/>
      <c r="G513" s="2"/>
    </row>
    <row r="514" spans="5:7" x14ac:dyDescent="0.2">
      <c r="E514" s="2"/>
      <c r="F514" s="2"/>
      <c r="G514" s="2"/>
    </row>
    <row r="515" spans="5:7" x14ac:dyDescent="0.2">
      <c r="E515" s="2"/>
      <c r="F515" s="2"/>
      <c r="G515" s="2"/>
    </row>
    <row r="516" spans="5:7" x14ac:dyDescent="0.2">
      <c r="E516" s="2"/>
      <c r="F516" s="2"/>
      <c r="G516" s="2"/>
    </row>
    <row r="517" spans="5:7" x14ac:dyDescent="0.2">
      <c r="E517" s="2"/>
      <c r="F517" s="2"/>
      <c r="G517" s="2"/>
    </row>
    <row r="518" spans="5:7" x14ac:dyDescent="0.2">
      <c r="E518" s="2"/>
      <c r="F518" s="2"/>
      <c r="G518" s="2"/>
    </row>
    <row r="519" spans="5:7" x14ac:dyDescent="0.2">
      <c r="E519" s="2"/>
      <c r="F519" s="2"/>
      <c r="G519" s="2"/>
    </row>
    <row r="520" spans="5:7" x14ac:dyDescent="0.2">
      <c r="E520" s="2"/>
      <c r="F520" s="2"/>
      <c r="G520" s="2"/>
    </row>
    <row r="521" spans="5:7" x14ac:dyDescent="0.2">
      <c r="E521" s="2"/>
      <c r="F521" s="2"/>
      <c r="G521" s="2"/>
    </row>
    <row r="522" spans="5:7" x14ac:dyDescent="0.2">
      <c r="E522" s="2"/>
      <c r="F522" s="2"/>
      <c r="G522" s="2"/>
    </row>
    <row r="523" spans="5:7" x14ac:dyDescent="0.2">
      <c r="E523" s="2"/>
      <c r="F523" s="2"/>
      <c r="G523" s="2"/>
    </row>
    <row r="524" spans="5:7" x14ac:dyDescent="0.2">
      <c r="E524" s="2"/>
      <c r="F524" s="2"/>
      <c r="G524" s="2"/>
    </row>
    <row r="525" spans="5:7" x14ac:dyDescent="0.2">
      <c r="E525" s="2"/>
      <c r="F525" s="2"/>
      <c r="G525" s="2"/>
    </row>
    <row r="526" spans="5:7" x14ac:dyDescent="0.2">
      <c r="E526" s="2"/>
      <c r="F526" s="2"/>
      <c r="G526" s="2"/>
    </row>
    <row r="527" spans="5:7" x14ac:dyDescent="0.2">
      <c r="E527" s="2"/>
      <c r="F527" s="2"/>
      <c r="G527" s="2"/>
    </row>
    <row r="528" spans="5:7" x14ac:dyDescent="0.2">
      <c r="E528" s="2"/>
      <c r="F528" s="2"/>
      <c r="G528" s="2"/>
    </row>
    <row r="529" spans="5:7" x14ac:dyDescent="0.2">
      <c r="E529" s="2"/>
      <c r="F529" s="2"/>
      <c r="G529" s="2"/>
    </row>
    <row r="530" spans="5:7" x14ac:dyDescent="0.2">
      <c r="E530" s="2"/>
      <c r="F530" s="2"/>
      <c r="G530" s="2"/>
    </row>
    <row r="531" spans="5:7" x14ac:dyDescent="0.2">
      <c r="E531" s="2"/>
      <c r="F531" s="2"/>
      <c r="G531" s="2"/>
    </row>
    <row r="532" spans="5:7" x14ac:dyDescent="0.2">
      <c r="E532" s="2"/>
      <c r="F532" s="2"/>
      <c r="G532" s="2"/>
    </row>
    <row r="533" spans="5:7" x14ac:dyDescent="0.2">
      <c r="E533" s="2"/>
      <c r="F533" s="2"/>
      <c r="G533" s="2"/>
    </row>
    <row r="534" spans="5:7" x14ac:dyDescent="0.2">
      <c r="E534" s="2"/>
      <c r="F534" s="2"/>
      <c r="G534" s="2"/>
    </row>
    <row r="535" spans="5:7" x14ac:dyDescent="0.2">
      <c r="E535" s="2"/>
      <c r="F535" s="2"/>
      <c r="G535" s="2"/>
    </row>
    <row r="536" spans="5:7" x14ac:dyDescent="0.2">
      <c r="E536" s="2"/>
      <c r="F536" s="2"/>
      <c r="G536" s="2"/>
    </row>
    <row r="537" spans="5:7" x14ac:dyDescent="0.2">
      <c r="E537" s="2"/>
      <c r="F537" s="2"/>
      <c r="G537" s="2"/>
    </row>
    <row r="538" spans="5:7" x14ac:dyDescent="0.2">
      <c r="E538" s="2"/>
      <c r="F538" s="2"/>
      <c r="G538" s="2"/>
    </row>
    <row r="539" spans="5:7" x14ac:dyDescent="0.2">
      <c r="E539" s="2"/>
      <c r="F539" s="2"/>
      <c r="G539" s="2"/>
    </row>
    <row r="540" spans="5:7" x14ac:dyDescent="0.2">
      <c r="E540" s="2"/>
      <c r="F540" s="2"/>
      <c r="G540" s="2"/>
    </row>
    <row r="541" spans="5:7" x14ac:dyDescent="0.2">
      <c r="E541" s="2"/>
      <c r="F541" s="2"/>
      <c r="G541" s="2"/>
    </row>
    <row r="542" spans="5:7" x14ac:dyDescent="0.2">
      <c r="E542" s="2"/>
      <c r="F542" s="2"/>
      <c r="G542" s="2"/>
    </row>
    <row r="543" spans="5:7" x14ac:dyDescent="0.2">
      <c r="E543" s="2"/>
      <c r="F543" s="2"/>
      <c r="G543" s="2"/>
    </row>
    <row r="544" spans="5:7" x14ac:dyDescent="0.2">
      <c r="E544" s="2"/>
      <c r="F544" s="2"/>
      <c r="G544" s="2"/>
    </row>
    <row r="545" spans="5:7" x14ac:dyDescent="0.2">
      <c r="E545" s="2"/>
      <c r="F545" s="2"/>
      <c r="G545" s="2"/>
    </row>
    <row r="546" spans="5:7" x14ac:dyDescent="0.2">
      <c r="E546" s="2"/>
      <c r="F546" s="2"/>
      <c r="G546" s="2"/>
    </row>
  </sheetData>
  <mergeCells count="12">
    <mergeCell ref="E123:G123"/>
    <mergeCell ref="D1:G1"/>
    <mergeCell ref="D4:G4"/>
    <mergeCell ref="B6:G6"/>
    <mergeCell ref="D3:G3"/>
    <mergeCell ref="B7:G7"/>
    <mergeCell ref="D2:G2"/>
    <mergeCell ref="D11:D12"/>
    <mergeCell ref="B11:B12"/>
    <mergeCell ref="C11:C12"/>
    <mergeCell ref="E11:E12"/>
    <mergeCell ref="F11:G11"/>
  </mergeCells>
  <phoneticPr fontId="0" type="noConversion"/>
  <pageMargins left="0.59055118110236227" right="0.19685039370078741" top="0.39370078740157483" bottom="0.23622047244094491" header="0.23622047244094491" footer="0.19685039370078741"/>
  <pageSetup paperSize="9" scale="73" fitToHeight="3"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J36"/>
  <sheetViews>
    <sheetView workbookViewId="0"/>
  </sheetViews>
  <sheetFormatPr defaultRowHeight="12.75" x14ac:dyDescent="0.2"/>
  <cols>
    <col min="1" max="1" width="6.85546875" style="1" customWidth="1"/>
    <col min="2" max="2" width="9.28515625" style="1" customWidth="1"/>
    <col min="3" max="3" width="30.7109375" style="1" customWidth="1"/>
    <col min="4" max="4" width="24.85546875" style="1" customWidth="1"/>
    <col min="5" max="5" width="14.7109375" style="1" customWidth="1"/>
    <col min="6" max="6" width="14.42578125" style="1" customWidth="1"/>
    <col min="7" max="7" width="14.85546875" style="1" customWidth="1"/>
    <col min="8" max="16384" width="9.140625" style="1"/>
  </cols>
  <sheetData>
    <row r="1" spans="2:7" x14ac:dyDescent="0.2">
      <c r="E1" s="672" t="s">
        <v>1</v>
      </c>
      <c r="F1" s="672"/>
      <c r="G1" s="672"/>
    </row>
    <row r="2" spans="2:7" x14ac:dyDescent="0.2">
      <c r="D2" s="644" t="str">
        <f>додаток_1!D2</f>
        <v xml:space="preserve"> до рішення Здолбунівської міської ради</v>
      </c>
      <c r="E2" s="644"/>
      <c r="F2" s="644"/>
      <c r="G2" s="644"/>
    </row>
    <row r="3" spans="2:7" ht="15.75" customHeight="1" x14ac:dyDescent="0.2">
      <c r="D3" s="671" t="str">
        <f>додаток_1!D3</f>
        <v>"Про зміни до бюджету Здолбунівської міської територіальної громади на 2026 рік"</v>
      </c>
      <c r="E3" s="671"/>
      <c r="F3" s="671"/>
      <c r="G3" s="671"/>
    </row>
    <row r="4" spans="2:7" x14ac:dyDescent="0.2">
      <c r="D4" s="644" t="str">
        <f>додаток_1!D4</f>
        <v>від 18 вересня 2026 року № 3506</v>
      </c>
      <c r="E4" s="644"/>
      <c r="F4" s="644"/>
      <c r="G4" s="644"/>
    </row>
    <row r="5" spans="2:7" x14ac:dyDescent="0.2">
      <c r="F5" s="32"/>
      <c r="G5" s="32"/>
    </row>
    <row r="8" spans="2:7" ht="15.75" x14ac:dyDescent="0.25">
      <c r="B8" s="645" t="s">
        <v>411</v>
      </c>
      <c r="C8" s="645"/>
      <c r="D8" s="645"/>
      <c r="E8" s="645"/>
      <c r="F8" s="645"/>
      <c r="G8" s="645"/>
    </row>
    <row r="9" spans="2:7" ht="15.75" x14ac:dyDescent="0.25">
      <c r="B9" s="645" t="s">
        <v>462</v>
      </c>
      <c r="C9" s="645"/>
      <c r="D9" s="645"/>
      <c r="E9" s="645"/>
      <c r="F9" s="645"/>
      <c r="G9" s="645"/>
    </row>
    <row r="10" spans="2:7" ht="15.75" x14ac:dyDescent="0.25">
      <c r="B10" s="121"/>
      <c r="C10" s="121"/>
      <c r="D10" s="121"/>
      <c r="E10" s="121"/>
      <c r="F10" s="121"/>
      <c r="G10" s="121"/>
    </row>
    <row r="11" spans="2:7" s="34" customFormat="1" x14ac:dyDescent="0.2">
      <c r="B11" s="673">
        <v>1755900000</v>
      </c>
      <c r="C11" s="673"/>
      <c r="D11" s="124"/>
      <c r="E11" s="124"/>
      <c r="F11" s="124"/>
      <c r="G11" s="124"/>
    </row>
    <row r="12" spans="2:7" s="34" customFormat="1" ht="11.25" x14ac:dyDescent="0.2">
      <c r="B12" s="34" t="s">
        <v>124</v>
      </c>
    </row>
    <row r="13" spans="2:7" ht="13.5" thickBot="1" x14ac:dyDescent="0.25">
      <c r="G13" s="1" t="s">
        <v>12</v>
      </c>
    </row>
    <row r="14" spans="2:7" s="133" customFormat="1" ht="15" x14ac:dyDescent="0.25">
      <c r="B14" s="660" t="s">
        <v>39</v>
      </c>
      <c r="C14" s="662" t="s">
        <v>109</v>
      </c>
      <c r="D14" s="662" t="s">
        <v>105</v>
      </c>
      <c r="E14" s="664" t="s">
        <v>15</v>
      </c>
      <c r="F14" s="666" t="s">
        <v>5</v>
      </c>
      <c r="G14" s="667"/>
    </row>
    <row r="15" spans="2:7" s="133" customFormat="1" ht="43.5" thickBot="1" x14ac:dyDescent="0.3">
      <c r="B15" s="661"/>
      <c r="C15" s="663"/>
      <c r="D15" s="663"/>
      <c r="E15" s="665"/>
      <c r="F15" s="134" t="s">
        <v>106</v>
      </c>
      <c r="G15" s="135" t="s">
        <v>107</v>
      </c>
    </row>
    <row r="16" spans="2:7" s="133" customFormat="1" ht="15.75" thickBot="1" x14ac:dyDescent="0.3">
      <c r="B16" s="136">
        <v>1</v>
      </c>
      <c r="C16" s="136">
        <v>2</v>
      </c>
      <c r="D16" s="136">
        <v>3</v>
      </c>
      <c r="E16" s="136">
        <v>4</v>
      </c>
      <c r="F16" s="137">
        <v>5</v>
      </c>
      <c r="G16" s="138">
        <v>6</v>
      </c>
    </row>
    <row r="17" spans="2:10" s="133" customFormat="1" ht="15.75" thickBot="1" x14ac:dyDescent="0.3">
      <c r="B17" s="668" t="s">
        <v>113</v>
      </c>
      <c r="C17" s="669"/>
      <c r="D17" s="669"/>
      <c r="E17" s="669"/>
      <c r="F17" s="669"/>
      <c r="G17" s="670"/>
    </row>
    <row r="18" spans="2:10" s="133" customFormat="1" ht="15" x14ac:dyDescent="0.25">
      <c r="B18" s="139">
        <v>200000</v>
      </c>
      <c r="C18" s="126" t="s">
        <v>110</v>
      </c>
      <c r="D18" s="601">
        <f>D19</f>
        <v>1500000</v>
      </c>
      <c r="E18" s="126">
        <f>E19</f>
        <v>8540672</v>
      </c>
      <c r="F18" s="244">
        <f>F19</f>
        <v>-7040672</v>
      </c>
      <c r="G18" s="126">
        <f>G19</f>
        <v>-7040672</v>
      </c>
    </row>
    <row r="19" spans="2:10" s="133" customFormat="1" ht="30" x14ac:dyDescent="0.25">
      <c r="B19" s="140">
        <v>208000</v>
      </c>
      <c r="C19" s="141" t="s">
        <v>279</v>
      </c>
      <c r="D19" s="602">
        <f>D20-D21</f>
        <v>1500000</v>
      </c>
      <c r="E19" s="127">
        <f>E20-E21+E22</f>
        <v>8540672</v>
      </c>
      <c r="F19" s="245">
        <f>F20-F21+F22</f>
        <v>-7040672</v>
      </c>
      <c r="G19" s="127">
        <f>G20-G21+G22</f>
        <v>-7040672</v>
      </c>
    </row>
    <row r="20" spans="2:10" s="133" customFormat="1" ht="15" x14ac:dyDescent="0.25">
      <c r="B20" s="142">
        <v>208100</v>
      </c>
      <c r="C20" s="141" t="s">
        <v>231</v>
      </c>
      <c r="D20" s="603">
        <f>E20+F20</f>
        <v>4124056.63</v>
      </c>
      <c r="E20" s="129">
        <v>4124056.63</v>
      </c>
      <c r="F20" s="246"/>
      <c r="G20" s="129"/>
    </row>
    <row r="21" spans="2:10" s="133" customFormat="1" ht="15" x14ac:dyDescent="0.25">
      <c r="B21" s="143">
        <v>208200</v>
      </c>
      <c r="C21" s="128" t="s">
        <v>40</v>
      </c>
      <c r="D21" s="603">
        <f>E21+F21</f>
        <v>2624056.63</v>
      </c>
      <c r="E21" s="129">
        <v>2624056.63</v>
      </c>
      <c r="F21" s="246"/>
      <c r="G21" s="129"/>
    </row>
    <row r="22" spans="2:10" s="133" customFormat="1" ht="60.75" customHeight="1" x14ac:dyDescent="0.25">
      <c r="B22" s="208">
        <v>208400</v>
      </c>
      <c r="C22" s="141" t="s">
        <v>59</v>
      </c>
      <c r="D22" s="604">
        <f>E22+F22</f>
        <v>0</v>
      </c>
      <c r="E22" s="129">
        <f>800000+4140672+2100000</f>
        <v>7040672</v>
      </c>
      <c r="F22" s="246">
        <v>-7040672</v>
      </c>
      <c r="G22" s="129">
        <v>-7040672</v>
      </c>
      <c r="J22" s="215"/>
    </row>
    <row r="23" spans="2:10" s="133" customFormat="1" ht="17.25" customHeight="1" thickBot="1" x14ac:dyDescent="0.3">
      <c r="B23" s="144"/>
      <c r="C23" s="145" t="s">
        <v>111</v>
      </c>
      <c r="D23" s="605">
        <f>D18</f>
        <v>1500000</v>
      </c>
      <c r="E23" s="131">
        <f>E18</f>
        <v>8540672</v>
      </c>
      <c r="F23" s="247">
        <f>F18</f>
        <v>-7040672</v>
      </c>
      <c r="G23" s="131">
        <f>G18</f>
        <v>-7040672</v>
      </c>
    </row>
    <row r="24" spans="2:10" s="133" customFormat="1" ht="17.25" customHeight="1" thickBot="1" x14ac:dyDescent="0.3">
      <c r="B24" s="657" t="s">
        <v>114</v>
      </c>
      <c r="C24" s="658"/>
      <c r="D24" s="658"/>
      <c r="E24" s="658"/>
      <c r="F24" s="658"/>
      <c r="G24" s="659"/>
    </row>
    <row r="25" spans="2:10" s="62" customFormat="1" ht="28.5" x14ac:dyDescent="0.2">
      <c r="B25" s="139">
        <v>600000</v>
      </c>
      <c r="C25" s="146" t="s">
        <v>41</v>
      </c>
      <c r="D25" s="601">
        <f>D26</f>
        <v>1500000</v>
      </c>
      <c r="E25" s="126">
        <f>E26</f>
        <v>8540672</v>
      </c>
      <c r="F25" s="244">
        <f>F26</f>
        <v>-7040672</v>
      </c>
      <c r="G25" s="126">
        <f>G26</f>
        <v>-7040672</v>
      </c>
    </row>
    <row r="26" spans="2:10" s="62" customFormat="1" ht="12.75" customHeight="1" x14ac:dyDescent="0.2">
      <c r="B26" s="140">
        <v>602000</v>
      </c>
      <c r="C26" s="147" t="s">
        <v>232</v>
      </c>
      <c r="D26" s="602">
        <f>D27-D28</f>
        <v>1500000</v>
      </c>
      <c r="E26" s="127">
        <f>E27-E28+E29</f>
        <v>8540672</v>
      </c>
      <c r="F26" s="245">
        <f>F27-F28+F29</f>
        <v>-7040672</v>
      </c>
      <c r="G26" s="127">
        <f>G27-G28+G29</f>
        <v>-7040672</v>
      </c>
    </row>
    <row r="27" spans="2:10" s="62" customFormat="1" ht="15" x14ac:dyDescent="0.25">
      <c r="B27" s="142">
        <v>602100</v>
      </c>
      <c r="C27" s="141" t="s">
        <v>231</v>
      </c>
      <c r="D27" s="603">
        <f>E27+F27</f>
        <v>4124056.63</v>
      </c>
      <c r="E27" s="129">
        <f>E20</f>
        <v>4124056.63</v>
      </c>
      <c r="F27" s="246">
        <f t="shared" ref="F27:G29" si="0">F20</f>
        <v>0</v>
      </c>
      <c r="G27" s="129">
        <f t="shared" si="0"/>
        <v>0</v>
      </c>
    </row>
    <row r="28" spans="2:10" s="62" customFormat="1" ht="15" x14ac:dyDescent="0.25">
      <c r="B28" s="143">
        <v>602200</v>
      </c>
      <c r="C28" s="128" t="s">
        <v>40</v>
      </c>
      <c r="D28" s="603">
        <f>E28+F28</f>
        <v>2624056.63</v>
      </c>
      <c r="E28" s="129">
        <f>E21</f>
        <v>2624056.63</v>
      </c>
      <c r="F28" s="246">
        <f t="shared" si="0"/>
        <v>0</v>
      </c>
      <c r="G28" s="129">
        <f t="shared" si="0"/>
        <v>0</v>
      </c>
    </row>
    <row r="29" spans="2:10" s="133" customFormat="1" ht="60.75" customHeight="1" x14ac:dyDescent="0.25">
      <c r="B29" s="143">
        <v>602400</v>
      </c>
      <c r="C29" s="141" t="s">
        <v>59</v>
      </c>
      <c r="D29" s="603">
        <f>E29+F29</f>
        <v>0</v>
      </c>
      <c r="E29" s="129">
        <f>E22</f>
        <v>7040672</v>
      </c>
      <c r="F29" s="246">
        <f t="shared" si="0"/>
        <v>-7040672</v>
      </c>
      <c r="G29" s="129">
        <f t="shared" si="0"/>
        <v>-7040672</v>
      </c>
    </row>
    <row r="30" spans="2:10" s="133" customFormat="1" ht="15.75" thickBot="1" x14ac:dyDescent="0.3">
      <c r="B30" s="148"/>
      <c r="C30" s="145" t="s">
        <v>111</v>
      </c>
      <c r="D30" s="606">
        <f>D25</f>
        <v>1500000</v>
      </c>
      <c r="E30" s="132">
        <f>E25</f>
        <v>8540672</v>
      </c>
      <c r="F30" s="248">
        <f>F25</f>
        <v>-7040672</v>
      </c>
      <c r="G30" s="132">
        <f>G25</f>
        <v>-7040672</v>
      </c>
    </row>
    <row r="35" spans="2:7" s="26" customFormat="1" ht="18.75" x14ac:dyDescent="0.3">
      <c r="B35" s="26" t="s">
        <v>404</v>
      </c>
      <c r="D35" s="116"/>
      <c r="E35" s="643" t="s">
        <v>405</v>
      </c>
      <c r="F35" s="643"/>
      <c r="G35" s="643"/>
    </row>
    <row r="36" spans="2:7" ht="15.75" x14ac:dyDescent="0.25">
      <c r="B36" s="117"/>
      <c r="E36" s="117"/>
    </row>
  </sheetData>
  <mergeCells count="15">
    <mergeCell ref="D4:G4"/>
    <mergeCell ref="D3:G3"/>
    <mergeCell ref="E1:G1"/>
    <mergeCell ref="B8:G8"/>
    <mergeCell ref="B11:C11"/>
    <mergeCell ref="B9:G9"/>
    <mergeCell ref="D2:G2"/>
    <mergeCell ref="E35:G35"/>
    <mergeCell ref="B24:G24"/>
    <mergeCell ref="B14:B15"/>
    <mergeCell ref="C14:C15"/>
    <mergeCell ref="E14:E15"/>
    <mergeCell ref="F14:G14"/>
    <mergeCell ref="D14:D15"/>
    <mergeCell ref="B17:G17"/>
  </mergeCells>
  <pageMargins left="0.70866141732283472" right="0.19685039370078741" top="0.74803149606299213" bottom="0.74803149606299213" header="0.31496062992125984" footer="0.31496062992125984"/>
  <pageSetup paperSize="9" scale="82"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18"/>
  <sheetViews>
    <sheetView view="pageBreakPreview" zoomScale="80" zoomScaleNormal="80" zoomScaleSheetLayoutView="80" workbookViewId="0"/>
  </sheetViews>
  <sheetFormatPr defaultRowHeight="15" x14ac:dyDescent="0.25"/>
  <cols>
    <col min="1" max="1" width="11.140625" style="133" customWidth="1"/>
    <col min="2" max="2" width="12.140625" style="133" customWidth="1"/>
    <col min="3" max="3" width="11.7109375" style="133" customWidth="1"/>
    <col min="4" max="4" width="55.42578125" style="133" customWidth="1"/>
    <col min="5" max="5" width="19.7109375" style="133" customWidth="1"/>
    <col min="6" max="6" width="16.28515625" style="133" customWidth="1"/>
    <col min="7" max="7" width="16.85546875" style="133" customWidth="1"/>
    <col min="8" max="8" width="13.85546875" style="133" customWidth="1"/>
    <col min="9" max="9" width="15.42578125" style="133" customWidth="1"/>
    <col min="10" max="10" width="15.85546875" style="133" customWidth="1"/>
    <col min="11" max="11" width="15.5703125" style="133" customWidth="1"/>
    <col min="12" max="12" width="13.7109375" style="133" customWidth="1"/>
    <col min="13" max="13" width="13" style="133" customWidth="1"/>
    <col min="14" max="14" width="9.140625" style="133" customWidth="1"/>
    <col min="15" max="15" width="15.5703125" style="133" customWidth="1"/>
    <col min="16" max="16" width="17.28515625" style="133" customWidth="1"/>
    <col min="17" max="17" width="10.85546875" style="133" bestFit="1" customWidth="1"/>
    <col min="18" max="18" width="13.5703125" style="133" bestFit="1" customWidth="1"/>
    <col min="19" max="16384" width="9.140625" style="133"/>
  </cols>
  <sheetData>
    <row r="1" spans="1:16" x14ac:dyDescent="0.25">
      <c r="K1" s="674" t="s">
        <v>606</v>
      </c>
      <c r="L1" s="674"/>
      <c r="M1" s="674"/>
      <c r="N1" s="674"/>
      <c r="O1" s="674"/>
      <c r="P1" s="674"/>
    </row>
    <row r="2" spans="1:16" x14ac:dyDescent="0.25">
      <c r="C2" s="209"/>
      <c r="K2" s="674" t="str">
        <f>додаток_1!D2</f>
        <v xml:space="preserve"> до рішення Здолбунівської міської ради</v>
      </c>
      <c r="L2" s="674"/>
      <c r="M2" s="674"/>
      <c r="N2" s="674"/>
      <c r="O2" s="674"/>
      <c r="P2" s="674"/>
    </row>
    <row r="3" spans="1:16" ht="21" customHeight="1" x14ac:dyDescent="0.25">
      <c r="K3" s="675" t="str">
        <f>додаток_1!D3</f>
        <v>"Про зміни до бюджету Здолбунівської міської територіальної громади на 2026 рік"</v>
      </c>
      <c r="L3" s="675"/>
      <c r="M3" s="675"/>
      <c r="N3" s="675"/>
      <c r="O3" s="675"/>
      <c r="P3" s="675"/>
    </row>
    <row r="4" spans="1:16" ht="15" customHeight="1" x14ac:dyDescent="0.25">
      <c r="K4" s="674" t="str">
        <f>додаток_1!D4</f>
        <v>від 18 вересня 2026 року № 3506</v>
      </c>
      <c r="L4" s="674"/>
      <c r="M4" s="674"/>
      <c r="N4" s="674"/>
      <c r="O4" s="674"/>
      <c r="P4" s="674"/>
    </row>
    <row r="5" spans="1:16" x14ac:dyDescent="0.25">
      <c r="B5" s="676" t="s">
        <v>410</v>
      </c>
      <c r="C5" s="676"/>
      <c r="D5" s="676"/>
      <c r="E5" s="676"/>
      <c r="F5" s="676"/>
      <c r="G5" s="676"/>
      <c r="H5" s="676"/>
      <c r="I5" s="676"/>
      <c r="J5" s="676"/>
      <c r="K5" s="676"/>
      <c r="L5" s="676"/>
      <c r="M5" s="676"/>
      <c r="N5" s="676"/>
      <c r="O5" s="676"/>
      <c r="P5" s="676"/>
    </row>
    <row r="6" spans="1:16" ht="17.25" customHeight="1" x14ac:dyDescent="0.25">
      <c r="B6" s="676" t="s">
        <v>462</v>
      </c>
      <c r="C6" s="676"/>
      <c r="D6" s="676"/>
      <c r="E6" s="676"/>
      <c r="F6" s="676"/>
      <c r="G6" s="676"/>
      <c r="H6" s="676"/>
      <c r="I6" s="676"/>
      <c r="J6" s="676"/>
      <c r="K6" s="676"/>
      <c r="L6" s="676"/>
      <c r="M6" s="676"/>
      <c r="N6" s="676"/>
      <c r="O6" s="676"/>
      <c r="P6" s="676"/>
    </row>
    <row r="7" spans="1:16" x14ac:dyDescent="0.25">
      <c r="A7" s="686">
        <v>1755900000</v>
      </c>
      <c r="B7" s="686"/>
      <c r="C7" s="64"/>
      <c r="D7" s="64"/>
      <c r="E7" s="64"/>
      <c r="F7" s="64"/>
      <c r="G7" s="64"/>
      <c r="H7" s="64"/>
      <c r="I7" s="64"/>
      <c r="J7" s="64"/>
      <c r="K7" s="64"/>
      <c r="L7" s="64"/>
      <c r="M7" s="64"/>
      <c r="N7" s="64"/>
      <c r="O7" s="210"/>
      <c r="P7" s="64"/>
    </row>
    <row r="8" spans="1:16" x14ac:dyDescent="0.25">
      <c r="A8" s="133" t="s">
        <v>129</v>
      </c>
      <c r="B8" s="64"/>
      <c r="C8" s="64"/>
      <c r="D8" s="64"/>
      <c r="E8" s="64"/>
      <c r="F8" s="64"/>
      <c r="G8" s="64"/>
      <c r="H8" s="64"/>
      <c r="I8" s="64"/>
      <c r="J8" s="64"/>
      <c r="K8" s="64"/>
      <c r="L8" s="64"/>
      <c r="M8" s="64"/>
      <c r="N8" s="64"/>
      <c r="O8" s="64"/>
      <c r="P8" s="64"/>
    </row>
    <row r="9" spans="1:16" ht="13.5" customHeight="1" thickBot="1" x14ac:dyDescent="0.3">
      <c r="P9" s="133" t="s">
        <v>19</v>
      </c>
    </row>
    <row r="10" spans="1:16" ht="18" customHeight="1" x14ac:dyDescent="0.25">
      <c r="A10" s="687" t="s">
        <v>125</v>
      </c>
      <c r="B10" s="693" t="s">
        <v>126</v>
      </c>
      <c r="C10" s="696" t="s">
        <v>115</v>
      </c>
      <c r="D10" s="703" t="s">
        <v>127</v>
      </c>
      <c r="E10" s="700" t="s">
        <v>15</v>
      </c>
      <c r="F10" s="701"/>
      <c r="G10" s="701"/>
      <c r="H10" s="701"/>
      <c r="I10" s="702"/>
      <c r="J10" s="700" t="s">
        <v>5</v>
      </c>
      <c r="K10" s="701"/>
      <c r="L10" s="701"/>
      <c r="M10" s="701"/>
      <c r="N10" s="701"/>
      <c r="O10" s="701"/>
      <c r="P10" s="677" t="s">
        <v>0</v>
      </c>
    </row>
    <row r="11" spans="1:16" ht="21" customHeight="1" x14ac:dyDescent="0.25">
      <c r="A11" s="688"/>
      <c r="B11" s="694"/>
      <c r="C11" s="697"/>
      <c r="D11" s="704"/>
      <c r="E11" s="690" t="s">
        <v>106</v>
      </c>
      <c r="F11" s="706" t="s">
        <v>43</v>
      </c>
      <c r="G11" s="680" t="s">
        <v>16</v>
      </c>
      <c r="H11" s="681"/>
      <c r="I11" s="710" t="s">
        <v>44</v>
      </c>
      <c r="J11" s="690" t="s">
        <v>106</v>
      </c>
      <c r="K11" s="682" t="s">
        <v>116</v>
      </c>
      <c r="L11" s="706" t="s">
        <v>43</v>
      </c>
      <c r="M11" s="680" t="s">
        <v>16</v>
      </c>
      <c r="N11" s="681"/>
      <c r="O11" s="684" t="s">
        <v>44</v>
      </c>
      <c r="P11" s="678"/>
    </row>
    <row r="12" spans="1:16" ht="36" customHeight="1" x14ac:dyDescent="0.25">
      <c r="A12" s="688"/>
      <c r="B12" s="694"/>
      <c r="C12" s="697"/>
      <c r="D12" s="704"/>
      <c r="E12" s="691"/>
      <c r="F12" s="706"/>
      <c r="G12" s="682" t="s">
        <v>17</v>
      </c>
      <c r="H12" s="682" t="s">
        <v>18</v>
      </c>
      <c r="I12" s="711"/>
      <c r="J12" s="691"/>
      <c r="K12" s="709"/>
      <c r="L12" s="706"/>
      <c r="M12" s="682" t="s">
        <v>17</v>
      </c>
      <c r="N12" s="708" t="s">
        <v>18</v>
      </c>
      <c r="O12" s="684"/>
      <c r="P12" s="678"/>
    </row>
    <row r="13" spans="1:16" ht="65.25" customHeight="1" thickBot="1" x14ac:dyDescent="0.3">
      <c r="A13" s="689"/>
      <c r="B13" s="695"/>
      <c r="C13" s="698"/>
      <c r="D13" s="705"/>
      <c r="E13" s="699"/>
      <c r="F13" s="707"/>
      <c r="G13" s="683"/>
      <c r="H13" s="683"/>
      <c r="I13" s="712"/>
      <c r="J13" s="692"/>
      <c r="K13" s="683"/>
      <c r="L13" s="707"/>
      <c r="M13" s="683"/>
      <c r="N13" s="695"/>
      <c r="O13" s="685"/>
      <c r="P13" s="679"/>
    </row>
    <row r="14" spans="1:16" ht="15.75" thickBot="1" x14ac:dyDescent="0.3">
      <c r="A14" s="136">
        <v>1</v>
      </c>
      <c r="B14" s="211">
        <v>2</v>
      </c>
      <c r="C14" s="211">
        <v>3</v>
      </c>
      <c r="D14" s="212">
        <v>4</v>
      </c>
      <c r="E14" s="239">
        <v>5</v>
      </c>
      <c r="F14" s="240">
        <v>6</v>
      </c>
      <c r="G14" s="241">
        <v>7</v>
      </c>
      <c r="H14" s="241">
        <v>8</v>
      </c>
      <c r="I14" s="242">
        <v>9</v>
      </c>
      <c r="J14" s="239">
        <v>10</v>
      </c>
      <c r="K14" s="240">
        <v>11</v>
      </c>
      <c r="L14" s="241">
        <v>12</v>
      </c>
      <c r="M14" s="241">
        <v>13</v>
      </c>
      <c r="N14" s="241">
        <v>14</v>
      </c>
      <c r="O14" s="243">
        <v>15</v>
      </c>
      <c r="P14" s="136">
        <v>16</v>
      </c>
    </row>
    <row r="15" spans="1:16" s="117" customFormat="1" ht="20.25" customHeight="1" thickBot="1" x14ac:dyDescent="0.3">
      <c r="A15" s="519" t="s">
        <v>149</v>
      </c>
      <c r="B15" s="520"/>
      <c r="C15" s="521"/>
      <c r="D15" s="522" t="s">
        <v>45</v>
      </c>
      <c r="E15" s="523">
        <f>E16</f>
        <v>11178487</v>
      </c>
      <c r="F15" s="524">
        <f t="shared" ref="F15:P15" si="0">F16</f>
        <v>10948487</v>
      </c>
      <c r="G15" s="524">
        <f t="shared" si="0"/>
        <v>2193435</v>
      </c>
      <c r="H15" s="524">
        <f t="shared" si="0"/>
        <v>0</v>
      </c>
      <c r="I15" s="525">
        <f t="shared" si="0"/>
        <v>230000</v>
      </c>
      <c r="J15" s="523">
        <f t="shared" si="0"/>
        <v>-2100000</v>
      </c>
      <c r="K15" s="524">
        <f t="shared" si="0"/>
        <v>-2100000</v>
      </c>
      <c r="L15" s="524">
        <f t="shared" si="0"/>
        <v>0</v>
      </c>
      <c r="M15" s="524">
        <f t="shared" si="0"/>
        <v>0</v>
      </c>
      <c r="N15" s="524">
        <f t="shared" si="0"/>
        <v>0</v>
      </c>
      <c r="O15" s="526">
        <f t="shared" si="0"/>
        <v>-2100000</v>
      </c>
      <c r="P15" s="527">
        <f t="shared" si="0"/>
        <v>9078487</v>
      </c>
    </row>
    <row r="16" spans="1:16" s="117" customFormat="1" ht="20.25" customHeight="1" thickBot="1" x14ac:dyDescent="0.3">
      <c r="A16" s="528" t="s">
        <v>150</v>
      </c>
      <c r="B16" s="529"/>
      <c r="C16" s="530"/>
      <c r="D16" s="531" t="s">
        <v>45</v>
      </c>
      <c r="E16" s="532">
        <f>E17+E22+E29+E33+E40+E44+E45+E46+E50+E51+E49+E34+E26</f>
        <v>11178487</v>
      </c>
      <c r="F16" s="533">
        <f>F17+F22+F29+F33+F40+F44+F45+F46+F50+F51+F34+F26</f>
        <v>10948487</v>
      </c>
      <c r="G16" s="533">
        <f t="shared" ref="G16:H16" si="1">G17+G22+G29+G33+G40+G44+G45+G46+G50+G51</f>
        <v>2193435</v>
      </c>
      <c r="H16" s="533">
        <f t="shared" si="1"/>
        <v>0</v>
      </c>
      <c r="I16" s="536">
        <f>I17+I22+I29+I33+I40+I44+I45+I46+I50+I51+I49</f>
        <v>230000</v>
      </c>
      <c r="J16" s="535">
        <f>J39+J41+J35</f>
        <v>-2100000</v>
      </c>
      <c r="K16" s="533">
        <f>K17+K18+K19+K20+K21+K22+K23+K25+K26+K28+K29+K33+K34+K36+K37+K40+K41+K42+K43+K45+K46+K47+K48+K50+K51+K35+K38+K27</f>
        <v>-2100000</v>
      </c>
      <c r="L16" s="533">
        <f t="shared" ref="L16:N16" si="2">L17+L18+L19+L20+L21+L22+L23+L25+L26+L28+L29+L33+L34+L36+L37+L40+L41+L42+L43+L45+L46+L47+L48</f>
        <v>0</v>
      </c>
      <c r="M16" s="533">
        <f t="shared" si="2"/>
        <v>0</v>
      </c>
      <c r="N16" s="533">
        <f t="shared" si="2"/>
        <v>0</v>
      </c>
      <c r="O16" s="534">
        <f>O17+O18+O19+O20+O21+O22+O23+O25+O26+O28+O29+O33+O34+O36+O37+O40+O41+O42+O43+O45+O46+O47+O48+O50+O51+O35+O38+O39+O27</f>
        <v>-2100000</v>
      </c>
      <c r="P16" s="536">
        <f>P17+P22+P29+P33+P39+P40+P41+P44+P45+P46+P50+P51+P49+P34+P26+P35</f>
        <v>9078487</v>
      </c>
    </row>
    <row r="17" spans="1:18" s="117" customFormat="1" ht="63.75" customHeight="1" x14ac:dyDescent="0.25">
      <c r="A17" s="307" t="s">
        <v>88</v>
      </c>
      <c r="B17" s="308" t="s">
        <v>72</v>
      </c>
      <c r="C17" s="309" t="s">
        <v>46</v>
      </c>
      <c r="D17" s="310" t="s">
        <v>335</v>
      </c>
      <c r="E17" s="557">
        <f>F17+I17</f>
        <v>1030000</v>
      </c>
      <c r="F17" s="311">
        <f>200000+800000</f>
        <v>1000000</v>
      </c>
      <c r="G17" s="311">
        <v>800000</v>
      </c>
      <c r="H17" s="311"/>
      <c r="I17" s="291">
        <v>30000</v>
      </c>
      <c r="J17" s="557"/>
      <c r="K17" s="312"/>
      <c r="L17" s="311"/>
      <c r="M17" s="311"/>
      <c r="N17" s="311"/>
      <c r="O17" s="291"/>
      <c r="P17" s="570">
        <f>E17+J17</f>
        <v>1030000</v>
      </c>
      <c r="Q17" s="313"/>
      <c r="R17" s="314"/>
    </row>
    <row r="18" spans="1:18" s="117" customFormat="1" ht="15.75" hidden="1" x14ac:dyDescent="0.25">
      <c r="A18" s="315" t="s">
        <v>89</v>
      </c>
      <c r="B18" s="316" t="s">
        <v>68</v>
      </c>
      <c r="C18" s="317" t="s">
        <v>55</v>
      </c>
      <c r="D18" s="318" t="s">
        <v>83</v>
      </c>
      <c r="E18" s="558">
        <f t="shared" ref="E18:E26" si="3">F18</f>
        <v>0</v>
      </c>
      <c r="F18" s="319"/>
      <c r="G18" s="319"/>
      <c r="H18" s="319"/>
      <c r="I18" s="167"/>
      <c r="J18" s="558"/>
      <c r="K18" s="320"/>
      <c r="L18" s="319"/>
      <c r="M18" s="319"/>
      <c r="N18" s="319"/>
      <c r="O18" s="167"/>
      <c r="P18" s="571">
        <f>E18</f>
        <v>0</v>
      </c>
    </row>
    <row r="19" spans="1:18" s="117" customFormat="1" ht="31.5" hidden="1" x14ac:dyDescent="0.25">
      <c r="A19" s="315" t="s">
        <v>319</v>
      </c>
      <c r="B19" s="163">
        <v>3032</v>
      </c>
      <c r="C19" s="317" t="s">
        <v>63</v>
      </c>
      <c r="D19" s="318" t="s">
        <v>320</v>
      </c>
      <c r="E19" s="558">
        <f t="shared" si="3"/>
        <v>0</v>
      </c>
      <c r="F19" s="319"/>
      <c r="G19" s="319"/>
      <c r="H19" s="319"/>
      <c r="I19" s="167"/>
      <c r="J19" s="558"/>
      <c r="K19" s="320"/>
      <c r="L19" s="319"/>
      <c r="M19" s="319"/>
      <c r="N19" s="319"/>
      <c r="O19" s="167"/>
      <c r="P19" s="571">
        <f>E19</f>
        <v>0</v>
      </c>
    </row>
    <row r="20" spans="1:18" s="117" customFormat="1" ht="47.25" hidden="1" x14ac:dyDescent="0.25">
      <c r="A20" s="315" t="s">
        <v>90</v>
      </c>
      <c r="B20" s="163">
        <v>3033</v>
      </c>
      <c r="C20" s="317" t="s">
        <v>63</v>
      </c>
      <c r="D20" s="318" t="s">
        <v>64</v>
      </c>
      <c r="E20" s="558">
        <f t="shared" si="3"/>
        <v>0</v>
      </c>
      <c r="F20" s="319"/>
      <c r="G20" s="319"/>
      <c r="H20" s="319"/>
      <c r="I20" s="167"/>
      <c r="J20" s="558"/>
      <c r="K20" s="320"/>
      <c r="L20" s="319"/>
      <c r="M20" s="319"/>
      <c r="N20" s="319"/>
      <c r="O20" s="167"/>
      <c r="P20" s="571">
        <f t="shared" ref="P20:P25" si="4">E20+J20</f>
        <v>0</v>
      </c>
      <c r="Q20" s="313"/>
    </row>
    <row r="21" spans="1:18" s="117" customFormat="1" ht="31.5" hidden="1" x14ac:dyDescent="0.25">
      <c r="A21" s="315" t="s">
        <v>212</v>
      </c>
      <c r="B21" s="163">
        <v>3035</v>
      </c>
      <c r="C21" s="317" t="s">
        <v>63</v>
      </c>
      <c r="D21" s="318" t="s">
        <v>321</v>
      </c>
      <c r="E21" s="558">
        <f>F21</f>
        <v>0</v>
      </c>
      <c r="F21" s="319"/>
      <c r="G21" s="319"/>
      <c r="H21" s="319"/>
      <c r="I21" s="167"/>
      <c r="J21" s="558"/>
      <c r="K21" s="320"/>
      <c r="L21" s="319"/>
      <c r="M21" s="319"/>
      <c r="N21" s="319"/>
      <c r="O21" s="167"/>
      <c r="P21" s="571">
        <f t="shared" si="4"/>
        <v>0</v>
      </c>
    </row>
    <row r="22" spans="1:18" s="117" customFormat="1" ht="63" x14ac:dyDescent="0.25">
      <c r="A22" s="322" t="s">
        <v>258</v>
      </c>
      <c r="B22" s="323">
        <v>3104</v>
      </c>
      <c r="C22" s="324" t="s">
        <v>256</v>
      </c>
      <c r="D22" s="325" t="s">
        <v>257</v>
      </c>
      <c r="E22" s="558">
        <f>F22</f>
        <v>1700000</v>
      </c>
      <c r="F22" s="326">
        <f>200000+1500000</f>
        <v>1700000</v>
      </c>
      <c r="G22" s="319">
        <f>1229500+163935</f>
        <v>1393435</v>
      </c>
      <c r="H22" s="319"/>
      <c r="I22" s="327"/>
      <c r="J22" s="558"/>
      <c r="K22" s="320"/>
      <c r="L22" s="319"/>
      <c r="M22" s="319"/>
      <c r="N22" s="319"/>
      <c r="O22" s="167"/>
      <c r="P22" s="571">
        <f>E22+J22</f>
        <v>1700000</v>
      </c>
    </row>
    <row r="23" spans="1:18" s="117" customFormat="1" ht="31.5" hidden="1" x14ac:dyDescent="0.25">
      <c r="A23" s="315" t="s">
        <v>300</v>
      </c>
      <c r="B23" s="316" t="s">
        <v>301</v>
      </c>
      <c r="C23" s="317" t="s">
        <v>173</v>
      </c>
      <c r="D23" s="328" t="s">
        <v>302</v>
      </c>
      <c r="E23" s="559">
        <f>F23</f>
        <v>0</v>
      </c>
      <c r="F23" s="326"/>
      <c r="G23" s="319"/>
      <c r="H23" s="319"/>
      <c r="I23" s="167"/>
      <c r="J23" s="560"/>
      <c r="K23" s="329"/>
      <c r="L23" s="330"/>
      <c r="M23" s="330"/>
      <c r="N23" s="330"/>
      <c r="O23" s="194"/>
      <c r="P23" s="571">
        <f>E23+J23</f>
        <v>0</v>
      </c>
    </row>
    <row r="24" spans="1:18" s="117" customFormat="1" ht="64.5" hidden="1" customHeight="1" x14ac:dyDescent="0.25">
      <c r="A24" s="237" t="s">
        <v>255</v>
      </c>
      <c r="B24" s="450">
        <v>3160</v>
      </c>
      <c r="C24" s="213" t="s">
        <v>65</v>
      </c>
      <c r="D24" s="449" t="s">
        <v>254</v>
      </c>
      <c r="E24" s="559"/>
      <c r="F24" s="326"/>
      <c r="G24" s="319"/>
      <c r="H24" s="319"/>
      <c r="I24" s="167"/>
      <c r="J24" s="560"/>
      <c r="K24" s="329"/>
      <c r="L24" s="330"/>
      <c r="M24" s="330"/>
      <c r="N24" s="330"/>
      <c r="O24" s="194"/>
      <c r="P24" s="571">
        <f>E24+J24</f>
        <v>0</v>
      </c>
    </row>
    <row r="25" spans="1:18" s="117" customFormat="1" ht="85.5" hidden="1" customHeight="1" x14ac:dyDescent="0.25">
      <c r="A25" s="237" t="s">
        <v>455</v>
      </c>
      <c r="B25" s="391">
        <v>3225</v>
      </c>
      <c r="C25" s="213" t="s">
        <v>456</v>
      </c>
      <c r="D25" s="238" t="s">
        <v>457</v>
      </c>
      <c r="E25" s="560">
        <f t="shared" si="3"/>
        <v>0</v>
      </c>
      <c r="F25" s="330"/>
      <c r="G25" s="332"/>
      <c r="H25" s="332"/>
      <c r="I25" s="333"/>
      <c r="J25" s="565"/>
      <c r="K25" s="334"/>
      <c r="L25" s="335"/>
      <c r="M25" s="335"/>
      <c r="N25" s="335"/>
      <c r="O25" s="336"/>
      <c r="P25" s="572">
        <f t="shared" si="4"/>
        <v>0</v>
      </c>
    </row>
    <row r="26" spans="1:18" s="117" customFormat="1" ht="31.5" x14ac:dyDescent="0.25">
      <c r="A26" s="315" t="s">
        <v>121</v>
      </c>
      <c r="B26" s="316" t="s">
        <v>100</v>
      </c>
      <c r="C26" s="317" t="s">
        <v>48</v>
      </c>
      <c r="D26" s="318" t="s">
        <v>614</v>
      </c>
      <c r="E26" s="557">
        <f t="shared" si="3"/>
        <v>45000</v>
      </c>
      <c r="F26" s="337">
        <f>-20000+65000</f>
        <v>45000</v>
      </c>
      <c r="G26" s="311"/>
      <c r="H26" s="311"/>
      <c r="I26" s="291"/>
      <c r="J26" s="558"/>
      <c r="K26" s="320"/>
      <c r="L26" s="319"/>
      <c r="M26" s="319"/>
      <c r="N26" s="319"/>
      <c r="O26" s="167"/>
      <c r="P26" s="571">
        <f t="shared" ref="P26:P32" si="5">E26+J26</f>
        <v>45000</v>
      </c>
    </row>
    <row r="27" spans="1:18" s="117" customFormat="1" ht="69" hidden="1" customHeight="1" x14ac:dyDescent="0.25">
      <c r="A27" s="476" t="s">
        <v>505</v>
      </c>
      <c r="B27" s="478" t="s">
        <v>611</v>
      </c>
      <c r="C27" s="479" t="s">
        <v>48</v>
      </c>
      <c r="D27" s="477" t="s">
        <v>506</v>
      </c>
      <c r="E27" s="557"/>
      <c r="F27" s="337"/>
      <c r="G27" s="311"/>
      <c r="H27" s="311"/>
      <c r="I27" s="291"/>
      <c r="J27" s="558"/>
      <c r="K27" s="320"/>
      <c r="L27" s="319"/>
      <c r="M27" s="319"/>
      <c r="N27" s="319"/>
      <c r="O27" s="167"/>
      <c r="P27" s="571">
        <f t="shared" si="5"/>
        <v>0</v>
      </c>
    </row>
    <row r="28" spans="1:18" s="117" customFormat="1" ht="15.75" hidden="1" x14ac:dyDescent="0.25">
      <c r="A28" s="315" t="s">
        <v>122</v>
      </c>
      <c r="B28" s="316" t="s">
        <v>101</v>
      </c>
      <c r="C28" s="317" t="s">
        <v>51</v>
      </c>
      <c r="D28" s="318" t="s">
        <v>102</v>
      </c>
      <c r="E28" s="558">
        <f>F28</f>
        <v>0</v>
      </c>
      <c r="F28" s="326"/>
      <c r="G28" s="319"/>
      <c r="H28" s="319"/>
      <c r="I28" s="167"/>
      <c r="J28" s="558"/>
      <c r="K28" s="320"/>
      <c r="L28" s="319"/>
      <c r="M28" s="319"/>
      <c r="N28" s="319"/>
      <c r="O28" s="167"/>
      <c r="P28" s="571">
        <f t="shared" si="5"/>
        <v>0</v>
      </c>
      <c r="Q28" s="313"/>
    </row>
    <row r="29" spans="1:18" s="189" customFormat="1" ht="36.75" customHeight="1" x14ac:dyDescent="0.25">
      <c r="A29" s="315" t="s">
        <v>340</v>
      </c>
      <c r="B29" s="173" t="s">
        <v>341</v>
      </c>
      <c r="C29" s="338"/>
      <c r="D29" s="339" t="s">
        <v>342</v>
      </c>
      <c r="E29" s="561">
        <f>E30+E31+E32</f>
        <v>2653000</v>
      </c>
      <c r="F29" s="340">
        <f>F30+F31+F32</f>
        <v>2653000</v>
      </c>
      <c r="G29" s="340"/>
      <c r="H29" s="340"/>
      <c r="I29" s="161"/>
      <c r="J29" s="561"/>
      <c r="K29" s="340"/>
      <c r="L29" s="340"/>
      <c r="M29" s="340"/>
      <c r="N29" s="340"/>
      <c r="O29" s="161"/>
      <c r="P29" s="571">
        <f>E29+J29</f>
        <v>2653000</v>
      </c>
      <c r="Q29" s="341"/>
    </row>
    <row r="30" spans="1:18" s="349" customFormat="1" ht="42" customHeight="1" x14ac:dyDescent="0.25">
      <c r="A30" s="342" t="s">
        <v>135</v>
      </c>
      <c r="B30" s="343" t="s">
        <v>136</v>
      </c>
      <c r="C30" s="344" t="s">
        <v>49</v>
      </c>
      <c r="D30" s="345" t="s">
        <v>137</v>
      </c>
      <c r="E30" s="562">
        <f t="shared" ref="E30:E36" si="6">F30</f>
        <v>2100000</v>
      </c>
      <c r="F30" s="346">
        <v>2100000</v>
      </c>
      <c r="G30" s="347"/>
      <c r="H30" s="347"/>
      <c r="I30" s="327"/>
      <c r="J30" s="562"/>
      <c r="K30" s="348"/>
      <c r="L30" s="347"/>
      <c r="M30" s="347"/>
      <c r="N30" s="347"/>
      <c r="O30" s="327"/>
      <c r="P30" s="573">
        <f t="shared" si="5"/>
        <v>2100000</v>
      </c>
    </row>
    <row r="31" spans="1:18" s="349" customFormat="1" ht="37.5" customHeight="1" x14ac:dyDescent="0.25">
      <c r="A31" s="342" t="s">
        <v>186</v>
      </c>
      <c r="B31" s="343" t="s">
        <v>187</v>
      </c>
      <c r="C31" s="344" t="s">
        <v>49</v>
      </c>
      <c r="D31" s="345" t="s">
        <v>188</v>
      </c>
      <c r="E31" s="562">
        <f t="shared" si="6"/>
        <v>433000</v>
      </c>
      <c r="F31" s="346">
        <f>350000+83000</f>
        <v>433000</v>
      </c>
      <c r="G31" s="347"/>
      <c r="H31" s="347"/>
      <c r="I31" s="327"/>
      <c r="J31" s="562"/>
      <c r="K31" s="348"/>
      <c r="L31" s="347"/>
      <c r="M31" s="347"/>
      <c r="N31" s="347"/>
      <c r="O31" s="327"/>
      <c r="P31" s="573">
        <f t="shared" si="5"/>
        <v>433000</v>
      </c>
    </row>
    <row r="32" spans="1:18" s="349" customFormat="1" ht="39" customHeight="1" x14ac:dyDescent="0.25">
      <c r="A32" s="342" t="s">
        <v>261</v>
      </c>
      <c r="B32" s="343" t="s">
        <v>260</v>
      </c>
      <c r="C32" s="344" t="s">
        <v>49</v>
      </c>
      <c r="D32" s="345" t="s">
        <v>262</v>
      </c>
      <c r="E32" s="562">
        <f>F32+I32</f>
        <v>120000</v>
      </c>
      <c r="F32" s="347">
        <v>120000</v>
      </c>
      <c r="G32" s="347"/>
      <c r="H32" s="347"/>
      <c r="I32" s="327"/>
      <c r="J32" s="562"/>
      <c r="K32" s="348"/>
      <c r="L32" s="347"/>
      <c r="M32" s="347"/>
      <c r="N32" s="347"/>
      <c r="O32" s="327"/>
      <c r="P32" s="573">
        <f t="shared" si="5"/>
        <v>120000</v>
      </c>
    </row>
    <row r="33" spans="1:16" s="117" customFormat="1" ht="24.75" customHeight="1" x14ac:dyDescent="0.25">
      <c r="A33" s="315" t="s">
        <v>91</v>
      </c>
      <c r="B33" s="316" t="s">
        <v>76</v>
      </c>
      <c r="C33" s="317" t="s">
        <v>49</v>
      </c>
      <c r="D33" s="350" t="s">
        <v>77</v>
      </c>
      <c r="E33" s="563">
        <f>F33+I33</f>
        <v>880000</v>
      </c>
      <c r="F33" s="351">
        <f>880000-200000</f>
        <v>680000</v>
      </c>
      <c r="G33" s="319"/>
      <c r="H33" s="351"/>
      <c r="I33" s="352">
        <v>200000</v>
      </c>
      <c r="J33" s="558"/>
      <c r="K33" s="320"/>
      <c r="L33" s="319"/>
      <c r="M33" s="319"/>
      <c r="N33" s="319"/>
      <c r="O33" s="167"/>
      <c r="P33" s="571">
        <f>E33+J33</f>
        <v>880000</v>
      </c>
    </row>
    <row r="34" spans="1:16" s="117" customFormat="1" ht="114.75" hidden="1" customHeight="1" x14ac:dyDescent="0.25">
      <c r="A34" s="315" t="s">
        <v>408</v>
      </c>
      <c r="B34" s="316" t="s">
        <v>406</v>
      </c>
      <c r="C34" s="317" t="s">
        <v>246</v>
      </c>
      <c r="D34" s="452" t="s">
        <v>407</v>
      </c>
      <c r="E34" s="563">
        <f t="shared" si="6"/>
        <v>0</v>
      </c>
      <c r="F34" s="351"/>
      <c r="G34" s="319"/>
      <c r="H34" s="351"/>
      <c r="I34" s="352"/>
      <c r="J34" s="558"/>
      <c r="K34" s="320"/>
      <c r="L34" s="319"/>
      <c r="M34" s="319"/>
      <c r="N34" s="319"/>
      <c r="O34" s="167"/>
      <c r="P34" s="571">
        <f>E34+J34</f>
        <v>0</v>
      </c>
    </row>
    <row r="35" spans="1:16" s="117" customFormat="1" ht="66.75" customHeight="1" x14ac:dyDescent="0.25">
      <c r="A35" s="315" t="s">
        <v>322</v>
      </c>
      <c r="B35" s="316" t="s">
        <v>323</v>
      </c>
      <c r="C35" s="317" t="s">
        <v>246</v>
      </c>
      <c r="D35" s="451" t="s">
        <v>488</v>
      </c>
      <c r="E35" s="563"/>
      <c r="F35" s="351"/>
      <c r="G35" s="319"/>
      <c r="H35" s="351"/>
      <c r="I35" s="352"/>
      <c r="J35" s="558">
        <f>K35</f>
        <v>-2100000</v>
      </c>
      <c r="K35" s="320">
        <f>O35</f>
        <v>-2100000</v>
      </c>
      <c r="L35" s="319"/>
      <c r="M35" s="319"/>
      <c r="N35" s="319"/>
      <c r="O35" s="167">
        <v>-2100000</v>
      </c>
      <c r="P35" s="571">
        <f>E35+J35</f>
        <v>-2100000</v>
      </c>
    </row>
    <row r="36" spans="1:16" s="117" customFormat="1" ht="15.75" hidden="1" x14ac:dyDescent="0.25">
      <c r="A36" s="315" t="s">
        <v>92</v>
      </c>
      <c r="B36" s="163">
        <v>7130</v>
      </c>
      <c r="C36" s="317" t="s">
        <v>54</v>
      </c>
      <c r="D36" s="318" t="s">
        <v>66</v>
      </c>
      <c r="E36" s="558">
        <f t="shared" si="6"/>
        <v>0</v>
      </c>
      <c r="F36" s="319"/>
      <c r="G36" s="319"/>
      <c r="H36" s="319"/>
      <c r="I36" s="167"/>
      <c r="J36" s="558"/>
      <c r="K36" s="320"/>
      <c r="L36" s="319"/>
      <c r="M36" s="319"/>
      <c r="N36" s="319"/>
      <c r="O36" s="167"/>
      <c r="P36" s="571">
        <f>E36+J36</f>
        <v>0</v>
      </c>
    </row>
    <row r="37" spans="1:16" s="117" customFormat="1" ht="31.5" hidden="1" x14ac:dyDescent="0.25">
      <c r="A37" s="315" t="s">
        <v>93</v>
      </c>
      <c r="B37" s="163">
        <v>7350</v>
      </c>
      <c r="C37" s="317" t="s">
        <v>82</v>
      </c>
      <c r="D37" s="318" t="s">
        <v>81</v>
      </c>
      <c r="E37" s="562"/>
      <c r="F37" s="347"/>
      <c r="G37" s="347"/>
      <c r="H37" s="347"/>
      <c r="I37" s="327"/>
      <c r="J37" s="558">
        <f>K37</f>
        <v>0</v>
      </c>
      <c r="K37" s="320">
        <f>O37</f>
        <v>0</v>
      </c>
      <c r="L37" s="319"/>
      <c r="M37" s="319"/>
      <c r="N37" s="319"/>
      <c r="O37" s="167"/>
      <c r="P37" s="571">
        <f>J37</f>
        <v>0</v>
      </c>
    </row>
    <row r="38" spans="1:16" s="117" customFormat="1" ht="31.5" hidden="1" x14ac:dyDescent="0.25">
      <c r="A38" s="315" t="s">
        <v>431</v>
      </c>
      <c r="B38" s="163">
        <v>7367</v>
      </c>
      <c r="C38" s="317" t="s">
        <v>53</v>
      </c>
      <c r="D38" s="318" t="s">
        <v>432</v>
      </c>
      <c r="E38" s="562"/>
      <c r="F38" s="347"/>
      <c r="G38" s="347"/>
      <c r="H38" s="347"/>
      <c r="I38" s="327"/>
      <c r="J38" s="558">
        <f>K38</f>
        <v>0</v>
      </c>
      <c r="K38" s="320">
        <f>O38</f>
        <v>0</v>
      </c>
      <c r="L38" s="319"/>
      <c r="M38" s="319"/>
      <c r="N38" s="319"/>
      <c r="O38" s="167"/>
      <c r="P38" s="571">
        <f>J38</f>
        <v>0</v>
      </c>
    </row>
    <row r="39" spans="1:16" s="117" customFormat="1" ht="31.5" hidden="1" x14ac:dyDescent="0.25">
      <c r="A39" s="315" t="s">
        <v>431</v>
      </c>
      <c r="B39" s="163">
        <v>7367</v>
      </c>
      <c r="C39" s="317" t="s">
        <v>53</v>
      </c>
      <c r="D39" s="318" t="s">
        <v>432</v>
      </c>
      <c r="E39" s="562"/>
      <c r="F39" s="347"/>
      <c r="G39" s="347"/>
      <c r="H39" s="347"/>
      <c r="I39" s="327"/>
      <c r="J39" s="558">
        <f>O39</f>
        <v>0</v>
      </c>
      <c r="K39" s="320"/>
      <c r="L39" s="319"/>
      <c r="M39" s="319"/>
      <c r="N39" s="319"/>
      <c r="O39" s="167"/>
      <c r="P39" s="571">
        <f>J39</f>
        <v>0</v>
      </c>
    </row>
    <row r="40" spans="1:16" s="117" customFormat="1" ht="47.25" x14ac:dyDescent="0.25">
      <c r="A40" s="315" t="s">
        <v>94</v>
      </c>
      <c r="B40" s="163">
        <v>7461</v>
      </c>
      <c r="C40" s="317" t="s">
        <v>79</v>
      </c>
      <c r="D40" s="318" t="s">
        <v>80</v>
      </c>
      <c r="E40" s="558">
        <f>F40</f>
        <v>3994000</v>
      </c>
      <c r="F40" s="319">
        <v>3994000</v>
      </c>
      <c r="G40" s="319"/>
      <c r="H40" s="319"/>
      <c r="I40" s="167"/>
      <c r="J40" s="558"/>
      <c r="K40" s="320"/>
      <c r="L40" s="319"/>
      <c r="M40" s="319"/>
      <c r="N40" s="319"/>
      <c r="O40" s="167"/>
      <c r="P40" s="571">
        <f>E40+J40</f>
        <v>3994000</v>
      </c>
    </row>
    <row r="41" spans="1:16" s="117" customFormat="1" ht="39" hidden="1" customHeight="1" x14ac:dyDescent="0.25">
      <c r="A41" s="315" t="s">
        <v>95</v>
      </c>
      <c r="B41" s="163">
        <v>7670</v>
      </c>
      <c r="C41" s="317" t="s">
        <v>53</v>
      </c>
      <c r="D41" s="318" t="s">
        <v>67</v>
      </c>
      <c r="E41" s="562"/>
      <c r="F41" s="347"/>
      <c r="G41" s="347"/>
      <c r="H41" s="347"/>
      <c r="I41" s="327"/>
      <c r="J41" s="558">
        <f>K41</f>
        <v>0</v>
      </c>
      <c r="K41" s="320">
        <f>O41</f>
        <v>0</v>
      </c>
      <c r="L41" s="319"/>
      <c r="M41" s="319"/>
      <c r="N41" s="319"/>
      <c r="O41" s="167"/>
      <c r="P41" s="571">
        <f>J41</f>
        <v>0</v>
      </c>
    </row>
    <row r="42" spans="1:16" s="117" customFormat="1" ht="31.5" hidden="1" x14ac:dyDescent="0.25">
      <c r="A42" s="315" t="s">
        <v>96</v>
      </c>
      <c r="B42" s="163">
        <v>7680</v>
      </c>
      <c r="C42" s="317" t="s">
        <v>53</v>
      </c>
      <c r="D42" s="318" t="s">
        <v>78</v>
      </c>
      <c r="E42" s="558">
        <f>F42</f>
        <v>0</v>
      </c>
      <c r="F42" s="319"/>
      <c r="G42" s="347"/>
      <c r="H42" s="347"/>
      <c r="I42" s="327"/>
      <c r="J42" s="558"/>
      <c r="K42" s="320"/>
      <c r="L42" s="319"/>
      <c r="M42" s="319"/>
      <c r="N42" s="319"/>
      <c r="O42" s="167"/>
      <c r="P42" s="571">
        <f t="shared" ref="P42:P47" si="7">E42+J42</f>
        <v>0</v>
      </c>
    </row>
    <row r="43" spans="1:16" s="117" customFormat="1" ht="26.25" hidden="1" customHeight="1" x14ac:dyDescent="0.25">
      <c r="A43" s="315" t="s">
        <v>99</v>
      </c>
      <c r="B43" s="163">
        <v>7693</v>
      </c>
      <c r="C43" s="317" t="s">
        <v>53</v>
      </c>
      <c r="D43" s="318" t="s">
        <v>98</v>
      </c>
      <c r="E43" s="558">
        <f>F43</f>
        <v>0</v>
      </c>
      <c r="F43" s="319"/>
      <c r="G43" s="319"/>
      <c r="H43" s="319"/>
      <c r="I43" s="167"/>
      <c r="J43" s="558"/>
      <c r="K43" s="320"/>
      <c r="L43" s="319"/>
      <c r="M43" s="319"/>
      <c r="N43" s="319"/>
      <c r="O43" s="167"/>
      <c r="P43" s="571">
        <f t="shared" si="7"/>
        <v>0</v>
      </c>
    </row>
    <row r="44" spans="1:16" s="117" customFormat="1" ht="47.25" x14ac:dyDescent="0.25">
      <c r="A44" s="315" t="s">
        <v>581</v>
      </c>
      <c r="B44" s="163">
        <v>7700</v>
      </c>
      <c r="C44" s="353" t="s">
        <v>55</v>
      </c>
      <c r="D44" s="318" t="s">
        <v>582</v>
      </c>
      <c r="E44" s="558">
        <f>F44</f>
        <v>526487</v>
      </c>
      <c r="F44" s="319">
        <v>526487</v>
      </c>
      <c r="G44" s="319"/>
      <c r="H44" s="319"/>
      <c r="I44" s="167"/>
      <c r="J44" s="558"/>
      <c r="K44" s="354"/>
      <c r="L44" s="319"/>
      <c r="M44" s="319"/>
      <c r="N44" s="319"/>
      <c r="O44" s="167"/>
      <c r="P44" s="574">
        <f>E44+J44</f>
        <v>526487</v>
      </c>
    </row>
    <row r="45" spans="1:16" s="117" customFormat="1" ht="36.75" hidden="1" customHeight="1" x14ac:dyDescent="0.25">
      <c r="A45" s="315" t="s">
        <v>247</v>
      </c>
      <c r="B45" s="163">
        <v>8110</v>
      </c>
      <c r="C45" s="317" t="s">
        <v>249</v>
      </c>
      <c r="D45" s="318" t="s">
        <v>248</v>
      </c>
      <c r="E45" s="558">
        <f>F45</f>
        <v>0</v>
      </c>
      <c r="F45" s="319"/>
      <c r="G45" s="319"/>
      <c r="H45" s="319"/>
      <c r="I45" s="167"/>
      <c r="J45" s="558"/>
      <c r="K45" s="320"/>
      <c r="L45" s="319"/>
      <c r="M45" s="319"/>
      <c r="N45" s="319"/>
      <c r="O45" s="167"/>
      <c r="P45" s="571">
        <f t="shared" si="7"/>
        <v>0</v>
      </c>
    </row>
    <row r="46" spans="1:16" s="117" customFormat="1" ht="31.5" hidden="1" x14ac:dyDescent="0.25">
      <c r="A46" s="315" t="s">
        <v>252</v>
      </c>
      <c r="B46" s="163">
        <v>8220</v>
      </c>
      <c r="C46" s="317" t="s">
        <v>215</v>
      </c>
      <c r="D46" s="318" t="s">
        <v>253</v>
      </c>
      <c r="E46" s="558">
        <f>F46</f>
        <v>0</v>
      </c>
      <c r="F46" s="319"/>
      <c r="G46" s="319"/>
      <c r="H46" s="319"/>
      <c r="I46" s="167"/>
      <c r="J46" s="558"/>
      <c r="K46" s="320"/>
      <c r="L46" s="319"/>
      <c r="M46" s="319"/>
      <c r="N46" s="319"/>
      <c r="O46" s="167"/>
      <c r="P46" s="571">
        <f t="shared" si="7"/>
        <v>0</v>
      </c>
    </row>
    <row r="47" spans="1:16" s="117" customFormat="1" ht="15.75" hidden="1" x14ac:dyDescent="0.25">
      <c r="A47" s="315" t="s">
        <v>250</v>
      </c>
      <c r="B47" s="163">
        <v>8240</v>
      </c>
      <c r="C47" s="317" t="s">
        <v>215</v>
      </c>
      <c r="D47" s="318" t="s">
        <v>251</v>
      </c>
      <c r="E47" s="558">
        <f>F47+I47</f>
        <v>0</v>
      </c>
      <c r="F47" s="319"/>
      <c r="G47" s="319"/>
      <c r="H47" s="319"/>
      <c r="I47" s="167"/>
      <c r="J47" s="558"/>
      <c r="K47" s="320"/>
      <c r="L47" s="319"/>
      <c r="M47" s="319"/>
      <c r="N47" s="319"/>
      <c r="O47" s="167"/>
      <c r="P47" s="571">
        <f t="shared" si="7"/>
        <v>0</v>
      </c>
    </row>
    <row r="48" spans="1:16" s="117" customFormat="1" ht="20.25" hidden="1" customHeight="1" x14ac:dyDescent="0.25">
      <c r="A48" s="315" t="s">
        <v>97</v>
      </c>
      <c r="B48" s="163">
        <v>8340</v>
      </c>
      <c r="C48" s="317" t="s">
        <v>84</v>
      </c>
      <c r="D48" s="318" t="s">
        <v>85</v>
      </c>
      <c r="E48" s="562"/>
      <c r="F48" s="347"/>
      <c r="G48" s="347"/>
      <c r="H48" s="347"/>
      <c r="I48" s="327"/>
      <c r="J48" s="558"/>
      <c r="K48" s="320"/>
      <c r="L48" s="319"/>
      <c r="M48" s="319"/>
      <c r="N48" s="319"/>
      <c r="O48" s="167"/>
      <c r="P48" s="571">
        <f>J48+E48</f>
        <v>0</v>
      </c>
    </row>
    <row r="49" spans="1:17" s="117" customFormat="1" ht="21" hidden="1" customHeight="1" x14ac:dyDescent="0.25">
      <c r="A49" s="315" t="s">
        <v>640</v>
      </c>
      <c r="B49" s="163">
        <v>9150</v>
      </c>
      <c r="C49" s="317" t="s">
        <v>68</v>
      </c>
      <c r="D49" s="318" t="s">
        <v>268</v>
      </c>
      <c r="E49" s="558">
        <f>I49</f>
        <v>0</v>
      </c>
      <c r="F49" s="355"/>
      <c r="G49" s="319"/>
      <c r="H49" s="319"/>
      <c r="I49" s="167"/>
      <c r="J49" s="557"/>
      <c r="K49" s="312"/>
      <c r="L49" s="311"/>
      <c r="M49" s="311"/>
      <c r="N49" s="311"/>
      <c r="O49" s="291"/>
      <c r="P49" s="574">
        <f>E49+J49</f>
        <v>0</v>
      </c>
    </row>
    <row r="50" spans="1:17" s="117" customFormat="1" ht="22.5" customHeight="1" x14ac:dyDescent="0.25">
      <c r="A50" s="315" t="s">
        <v>208</v>
      </c>
      <c r="B50" s="163">
        <v>9770</v>
      </c>
      <c r="C50" s="353" t="s">
        <v>68</v>
      </c>
      <c r="D50" s="350" t="s">
        <v>189</v>
      </c>
      <c r="E50" s="558">
        <f>F50+I50</f>
        <v>200000</v>
      </c>
      <c r="F50" s="355">
        <f>20000+30000+50000+100000</f>
        <v>200000</v>
      </c>
      <c r="G50" s="319"/>
      <c r="H50" s="319"/>
      <c r="I50" s="167"/>
      <c r="J50" s="558"/>
      <c r="K50" s="320"/>
      <c r="L50" s="319"/>
      <c r="M50" s="319"/>
      <c r="N50" s="319"/>
      <c r="O50" s="167"/>
      <c r="P50" s="574">
        <f>E50+J50</f>
        <v>200000</v>
      </c>
    </row>
    <row r="51" spans="1:17" s="117" customFormat="1" ht="48" customHeight="1" thickBot="1" x14ac:dyDescent="0.3">
      <c r="A51" s="356" t="s">
        <v>210</v>
      </c>
      <c r="B51" s="357">
        <v>9800</v>
      </c>
      <c r="C51" s="358" t="s">
        <v>68</v>
      </c>
      <c r="D51" s="359" t="s">
        <v>211</v>
      </c>
      <c r="E51" s="564">
        <f>F51+I51</f>
        <v>150000</v>
      </c>
      <c r="F51" s="360">
        <f>100000+50000</f>
        <v>150000</v>
      </c>
      <c r="G51" s="360"/>
      <c r="H51" s="360"/>
      <c r="I51" s="361"/>
      <c r="J51" s="564"/>
      <c r="K51" s="360"/>
      <c r="L51" s="360"/>
      <c r="M51" s="360"/>
      <c r="N51" s="360"/>
      <c r="O51" s="361"/>
      <c r="P51" s="575">
        <f>E51+J51</f>
        <v>150000</v>
      </c>
    </row>
    <row r="52" spans="1:17" s="117" customFormat="1" ht="32.25" thickBot="1" x14ac:dyDescent="0.3">
      <c r="A52" s="505" t="s">
        <v>151</v>
      </c>
      <c r="B52" s="537"/>
      <c r="C52" s="538"/>
      <c r="D52" s="544" t="s">
        <v>153</v>
      </c>
      <c r="E52" s="540">
        <f>E53</f>
        <v>70319182</v>
      </c>
      <c r="F52" s="545">
        <f>F53</f>
        <v>69702182</v>
      </c>
      <c r="G52" s="545">
        <f t="shared" ref="G52:O52" si="8">G53</f>
        <v>55982357</v>
      </c>
      <c r="H52" s="545">
        <f t="shared" si="8"/>
        <v>195080</v>
      </c>
      <c r="I52" s="546">
        <f t="shared" si="8"/>
        <v>617000</v>
      </c>
      <c r="J52" s="541">
        <f t="shared" si="8"/>
        <v>-3640672</v>
      </c>
      <c r="K52" s="541">
        <f t="shared" si="8"/>
        <v>-3640672</v>
      </c>
      <c r="L52" s="541">
        <f t="shared" si="8"/>
        <v>0</v>
      </c>
      <c r="M52" s="541">
        <f t="shared" si="8"/>
        <v>0</v>
      </c>
      <c r="N52" s="541">
        <f t="shared" si="8"/>
        <v>0</v>
      </c>
      <c r="O52" s="641">
        <f t="shared" si="8"/>
        <v>-3640672</v>
      </c>
      <c r="P52" s="543">
        <f>P53</f>
        <v>66678510</v>
      </c>
    </row>
    <row r="53" spans="1:17" s="117" customFormat="1" ht="32.25" thickBot="1" x14ac:dyDescent="0.3">
      <c r="A53" s="505" t="s">
        <v>152</v>
      </c>
      <c r="B53" s="537"/>
      <c r="C53" s="538"/>
      <c r="D53" s="544" t="s">
        <v>153</v>
      </c>
      <c r="E53" s="629">
        <f>E54+E55+E56+E59+E60+E62+E84+E86+E90+E99+E83+E61+E77+E88+E89+E91+E93+E94+E57</f>
        <v>70319182</v>
      </c>
      <c r="F53" s="630">
        <f>F54+F55+F56+F59+F60+F62+F86+F90+F99+F61+F77+F83+F88+F89+F91+F93+F94+F57+F84</f>
        <v>69702182</v>
      </c>
      <c r="G53" s="630">
        <f>G54+G55+G56+G59+G60+G62+G86+G90+G99+G61+G77+G83+G88+G89+G91+G93+G94+G57</f>
        <v>55982357</v>
      </c>
      <c r="H53" s="630">
        <f t="shared" ref="H53" si="9">H54+H55+H56+H59+H60+H62+H86+H90+H99+H61+H77+H83+H88+H89+H91+H93+H94</f>
        <v>195080</v>
      </c>
      <c r="I53" s="630">
        <f>I54+I55+I56+I59+I60+I62+I86+I90+I99+I61+I77+I83+I88+I89+I91+I93+I94+I84</f>
        <v>617000</v>
      </c>
      <c r="J53" s="629">
        <f>J54+J55+J56+J59+J60+J62+J84+J86+J90+J99+J83+J61+J77+J88+J89+J91+J93+J94+J80</f>
        <v>-3640672</v>
      </c>
      <c r="K53" s="630">
        <f>K54+K55+K56+K59+K60+K62+K86+K90+K99+K61+K77+K83+K88+K89+K91+K93+K94+K80</f>
        <v>-3640672</v>
      </c>
      <c r="L53" s="630">
        <f t="shared" ref="L53:N53" si="10">L54+L55+L56+L59+L60+L62+L86+L90+L99+L61+L77+L83+L88+L89+L91+L93+L94</f>
        <v>0</v>
      </c>
      <c r="M53" s="630">
        <f t="shared" si="10"/>
        <v>0</v>
      </c>
      <c r="N53" s="630">
        <f t="shared" si="10"/>
        <v>0</v>
      </c>
      <c r="O53" s="642">
        <f>O54+O55+O56+O59+O60+O62+O86+O90+O99+O61+O77+O83+O88+O89+O91+O93+O94+O80</f>
        <v>-3640672</v>
      </c>
      <c r="P53" s="543">
        <f>P54+P55+P56+P57+P62+P80+P84+P88+P91</f>
        <v>66678510</v>
      </c>
    </row>
    <row r="54" spans="1:17" s="117" customFormat="1" ht="37.5" customHeight="1" x14ac:dyDescent="0.25">
      <c r="A54" s="363" t="s">
        <v>185</v>
      </c>
      <c r="B54" s="364" t="s">
        <v>184</v>
      </c>
      <c r="C54" s="365" t="s">
        <v>46</v>
      </c>
      <c r="D54" s="481" t="s">
        <v>334</v>
      </c>
      <c r="E54" s="635">
        <f>F54+I54</f>
        <v>25000</v>
      </c>
      <c r="F54" s="639">
        <v>25000</v>
      </c>
      <c r="G54" s="639"/>
      <c r="H54" s="639"/>
      <c r="I54" s="640"/>
      <c r="J54" s="557"/>
      <c r="K54" s="312"/>
      <c r="L54" s="312"/>
      <c r="M54" s="312"/>
      <c r="N54" s="312"/>
      <c r="O54" s="366"/>
      <c r="P54" s="576">
        <f>E54+J54</f>
        <v>25000</v>
      </c>
    </row>
    <row r="55" spans="1:17" s="117" customFormat="1" ht="24.75" customHeight="1" x14ac:dyDescent="0.25">
      <c r="A55" s="315" t="s">
        <v>154</v>
      </c>
      <c r="B55" s="316" t="s">
        <v>65</v>
      </c>
      <c r="C55" s="353" t="s">
        <v>47</v>
      </c>
      <c r="D55" s="350" t="s">
        <v>74</v>
      </c>
      <c r="E55" s="557">
        <f>F55+I55</f>
        <v>175080</v>
      </c>
      <c r="F55" s="311">
        <f>70000-70000+70000+52000+28270+24810</f>
        <v>175080</v>
      </c>
      <c r="G55" s="311">
        <f>-60000</f>
        <v>-60000</v>
      </c>
      <c r="H55" s="311">
        <f>70000+52000+28270+24810</f>
        <v>175080</v>
      </c>
      <c r="I55" s="291"/>
      <c r="J55" s="558"/>
      <c r="K55" s="320"/>
      <c r="L55" s="319"/>
      <c r="M55" s="319"/>
      <c r="N55" s="319"/>
      <c r="O55" s="167"/>
      <c r="P55" s="574">
        <f>E55+J55</f>
        <v>175080</v>
      </c>
      <c r="Q55" s="313"/>
    </row>
    <row r="56" spans="1:17" s="117" customFormat="1" ht="58.5" customHeight="1" x14ac:dyDescent="0.25">
      <c r="A56" s="322" t="s">
        <v>195</v>
      </c>
      <c r="B56" s="323">
        <v>1021</v>
      </c>
      <c r="C56" s="331" t="s">
        <v>155</v>
      </c>
      <c r="D56" s="393" t="s">
        <v>336</v>
      </c>
      <c r="E56" s="557">
        <f>F56+I56</f>
        <v>523442</v>
      </c>
      <c r="F56" s="319">
        <f>-115000+55000-22000+78090+14180+8000+32175+17294+3805+10000+2200+50000+50000+87500+17294+3805+46000+17294+3805+47000</f>
        <v>406442</v>
      </c>
      <c r="G56" s="319">
        <f>78090+17294+10000+17294+17294</f>
        <v>139972</v>
      </c>
      <c r="H56" s="319"/>
      <c r="I56" s="167">
        <f>60000+22000+35000</f>
        <v>117000</v>
      </c>
      <c r="J56" s="558"/>
      <c r="K56" s="320"/>
      <c r="L56" s="319"/>
      <c r="M56" s="319"/>
      <c r="N56" s="319"/>
      <c r="O56" s="167"/>
      <c r="P56" s="574">
        <f>E56+J56</f>
        <v>523442</v>
      </c>
    </row>
    <row r="57" spans="1:17" s="189" customFormat="1" ht="32.25" customHeight="1" x14ac:dyDescent="0.25">
      <c r="A57" s="322" t="s">
        <v>198</v>
      </c>
      <c r="B57" s="367">
        <v>1030</v>
      </c>
      <c r="C57" s="368" t="s">
        <v>155</v>
      </c>
      <c r="D57" s="389" t="s">
        <v>337</v>
      </c>
      <c r="E57" s="561">
        <f t="shared" ref="E57:E60" si="11">F57</f>
        <v>66269200</v>
      </c>
      <c r="F57" s="340">
        <f>F58</f>
        <v>66269200</v>
      </c>
      <c r="G57" s="340">
        <f>G58</f>
        <v>54438201</v>
      </c>
      <c r="H57" s="340"/>
      <c r="I57" s="161"/>
      <c r="J57" s="561"/>
      <c r="K57" s="369"/>
      <c r="L57" s="340"/>
      <c r="M57" s="340"/>
      <c r="N57" s="340"/>
      <c r="O57" s="161"/>
      <c r="P57" s="574">
        <f t="shared" ref="P57:P100" si="12">E57+J57</f>
        <v>66269200</v>
      </c>
    </row>
    <row r="58" spans="1:17" s="349" customFormat="1" ht="30.75" customHeight="1" x14ac:dyDescent="0.25">
      <c r="A58" s="322" t="s">
        <v>197</v>
      </c>
      <c r="B58" s="370">
        <v>1031</v>
      </c>
      <c r="C58" s="371" t="s">
        <v>155</v>
      </c>
      <c r="D58" s="394" t="s">
        <v>324</v>
      </c>
      <c r="E58" s="557">
        <f t="shared" si="11"/>
        <v>66269200</v>
      </c>
      <c r="F58" s="319">
        <f>10000-10000+4543-4543+39000-39000+74744-74744+66269200</f>
        <v>66269200</v>
      </c>
      <c r="G58" s="319">
        <f>10000-4543+39000+74744+54319000</f>
        <v>54438201</v>
      </c>
      <c r="H58" s="319"/>
      <c r="I58" s="167"/>
      <c r="J58" s="562"/>
      <c r="K58" s="348"/>
      <c r="L58" s="347"/>
      <c r="M58" s="347"/>
      <c r="N58" s="347"/>
      <c r="O58" s="327"/>
      <c r="P58" s="577">
        <f t="shared" si="12"/>
        <v>66269200</v>
      </c>
    </row>
    <row r="59" spans="1:17" s="117" customFormat="1" ht="36" customHeight="1" x14ac:dyDescent="0.25">
      <c r="A59" s="322" t="s">
        <v>199</v>
      </c>
      <c r="B59" s="323">
        <v>1070</v>
      </c>
      <c r="C59" s="331" t="s">
        <v>156</v>
      </c>
      <c r="D59" s="393" t="s">
        <v>325</v>
      </c>
      <c r="E59" s="557">
        <f t="shared" si="11"/>
        <v>0</v>
      </c>
      <c r="F59" s="319">
        <f>20000-20000</f>
        <v>0</v>
      </c>
      <c r="G59" s="319">
        <f>-10000</f>
        <v>-10000</v>
      </c>
      <c r="H59" s="319">
        <v>20000</v>
      </c>
      <c r="I59" s="167"/>
      <c r="J59" s="558"/>
      <c r="K59" s="320"/>
      <c r="L59" s="319"/>
      <c r="M59" s="319"/>
      <c r="N59" s="319"/>
      <c r="O59" s="167"/>
      <c r="P59" s="574">
        <f t="shared" si="12"/>
        <v>0</v>
      </c>
    </row>
    <row r="60" spans="1:17" s="117" customFormat="1" ht="32.25" hidden="1" customHeight="1" x14ac:dyDescent="0.25">
      <c r="A60" s="322" t="s">
        <v>200</v>
      </c>
      <c r="B60" s="323">
        <v>1080</v>
      </c>
      <c r="C60" s="331" t="s">
        <v>156</v>
      </c>
      <c r="D60" s="393" t="s">
        <v>338</v>
      </c>
      <c r="E60" s="557">
        <f t="shared" si="11"/>
        <v>0</v>
      </c>
      <c r="F60" s="319"/>
      <c r="G60" s="319"/>
      <c r="H60" s="319"/>
      <c r="I60" s="167"/>
      <c r="J60" s="558"/>
      <c r="K60" s="320"/>
      <c r="L60" s="319"/>
      <c r="M60" s="319"/>
      <c r="N60" s="319"/>
      <c r="O60" s="167"/>
      <c r="P60" s="574">
        <f t="shared" si="12"/>
        <v>0</v>
      </c>
    </row>
    <row r="61" spans="1:17" s="117" customFormat="1" ht="26.25" hidden="1" customHeight="1" x14ac:dyDescent="0.25">
      <c r="A61" s="322" t="s">
        <v>227</v>
      </c>
      <c r="B61" s="323">
        <v>1142</v>
      </c>
      <c r="C61" s="331" t="s">
        <v>157</v>
      </c>
      <c r="D61" s="325" t="s">
        <v>228</v>
      </c>
      <c r="E61" s="557">
        <f t="shared" ref="E61:E68" si="13">F61</f>
        <v>0</v>
      </c>
      <c r="F61" s="319"/>
      <c r="G61" s="319"/>
      <c r="H61" s="319"/>
      <c r="I61" s="167"/>
      <c r="J61" s="558"/>
      <c r="K61" s="320"/>
      <c r="L61" s="319"/>
      <c r="M61" s="319"/>
      <c r="N61" s="319"/>
      <c r="O61" s="167"/>
      <c r="P61" s="574">
        <f t="shared" si="12"/>
        <v>0</v>
      </c>
    </row>
    <row r="62" spans="1:17" s="189" customFormat="1" ht="32.25" customHeight="1" x14ac:dyDescent="0.25">
      <c r="A62" s="322" t="s">
        <v>201</v>
      </c>
      <c r="B62" s="367">
        <v>1150</v>
      </c>
      <c r="C62" s="368"/>
      <c r="D62" s="390" t="s">
        <v>339</v>
      </c>
      <c r="E62" s="561">
        <f t="shared" si="13"/>
        <v>1769300</v>
      </c>
      <c r="F62" s="340">
        <f>F63+F64</f>
        <v>1769300</v>
      </c>
      <c r="G62" s="340">
        <f>G63+G64</f>
        <v>1474184</v>
      </c>
      <c r="H62" s="340"/>
      <c r="I62" s="161"/>
      <c r="J62" s="558"/>
      <c r="K62" s="369"/>
      <c r="L62" s="340"/>
      <c r="M62" s="340"/>
      <c r="N62" s="340"/>
      <c r="O62" s="161"/>
      <c r="P62" s="574">
        <f t="shared" si="12"/>
        <v>1769300</v>
      </c>
    </row>
    <row r="63" spans="1:17" s="349" customFormat="1" ht="32.25" hidden="1" customHeight="1" x14ac:dyDescent="0.25">
      <c r="A63" s="322" t="s">
        <v>202</v>
      </c>
      <c r="B63" s="323">
        <v>1151</v>
      </c>
      <c r="C63" s="331" t="s">
        <v>157</v>
      </c>
      <c r="D63" s="325" t="s">
        <v>204</v>
      </c>
      <c r="E63" s="557">
        <f t="shared" si="13"/>
        <v>0</v>
      </c>
      <c r="F63" s="319"/>
      <c r="G63" s="319"/>
      <c r="H63" s="319"/>
      <c r="I63" s="167"/>
      <c r="J63" s="558"/>
      <c r="K63" s="348"/>
      <c r="L63" s="347"/>
      <c r="M63" s="347"/>
      <c r="N63" s="347"/>
      <c r="O63" s="327"/>
      <c r="P63" s="577">
        <f t="shared" si="12"/>
        <v>0</v>
      </c>
    </row>
    <row r="64" spans="1:17" s="349" customFormat="1" ht="34.5" customHeight="1" x14ac:dyDescent="0.25">
      <c r="A64" s="322" t="s">
        <v>203</v>
      </c>
      <c r="B64" s="323">
        <v>1152</v>
      </c>
      <c r="C64" s="331" t="s">
        <v>157</v>
      </c>
      <c r="D64" s="325" t="s">
        <v>205</v>
      </c>
      <c r="E64" s="557">
        <f t="shared" si="13"/>
        <v>1769300</v>
      </c>
      <c r="F64" s="319">
        <v>1769300</v>
      </c>
      <c r="G64" s="319">
        <v>1474184</v>
      </c>
      <c r="H64" s="319"/>
      <c r="I64" s="167"/>
      <c r="J64" s="562"/>
      <c r="K64" s="348"/>
      <c r="L64" s="347"/>
      <c r="M64" s="347"/>
      <c r="N64" s="347"/>
      <c r="O64" s="327"/>
      <c r="P64" s="577">
        <f t="shared" si="12"/>
        <v>1769300</v>
      </c>
    </row>
    <row r="65" spans="1:16" s="189" customFormat="1" ht="50.25" hidden="1" customHeight="1" x14ac:dyDescent="0.25">
      <c r="A65" s="322" t="s">
        <v>577</v>
      </c>
      <c r="B65" s="367">
        <v>1180</v>
      </c>
      <c r="C65" s="368"/>
      <c r="D65" s="390" t="s">
        <v>578</v>
      </c>
      <c r="E65" s="566"/>
      <c r="F65" s="340"/>
      <c r="G65" s="340"/>
      <c r="H65" s="340"/>
      <c r="I65" s="161"/>
      <c r="J65" s="568">
        <f>J66+J67</f>
        <v>0</v>
      </c>
      <c r="K65" s="340">
        <f>K66+K67</f>
        <v>0</v>
      </c>
      <c r="L65" s="340">
        <f>L67</f>
        <v>0</v>
      </c>
      <c r="M65" s="340"/>
      <c r="N65" s="340"/>
      <c r="O65" s="369">
        <f>O66+O67</f>
        <v>0</v>
      </c>
      <c r="P65" s="574">
        <f>P66+P67</f>
        <v>0</v>
      </c>
    </row>
    <row r="66" spans="1:16" s="349" customFormat="1" ht="75" hidden="1" customHeight="1" x14ac:dyDescent="0.25">
      <c r="A66" s="237" t="s">
        <v>391</v>
      </c>
      <c r="B66" s="391">
        <v>1183</v>
      </c>
      <c r="C66" s="213" t="s">
        <v>157</v>
      </c>
      <c r="D66" s="392" t="s">
        <v>392</v>
      </c>
      <c r="E66" s="557">
        <f t="shared" si="13"/>
        <v>0</v>
      </c>
      <c r="F66" s="319"/>
      <c r="G66" s="319"/>
      <c r="H66" s="319"/>
      <c r="I66" s="167"/>
      <c r="J66" s="558">
        <f>K66</f>
        <v>0</v>
      </c>
      <c r="K66" s="320">
        <f>O66</f>
        <v>0</v>
      </c>
      <c r="L66" s="319"/>
      <c r="M66" s="319"/>
      <c r="N66" s="319"/>
      <c r="O66" s="167"/>
      <c r="P66" s="577">
        <f>J66+E66</f>
        <v>0</v>
      </c>
    </row>
    <row r="67" spans="1:16" s="349" customFormat="1" ht="79.5" hidden="1" customHeight="1" x14ac:dyDescent="0.25">
      <c r="A67" s="237" t="s">
        <v>560</v>
      </c>
      <c r="B67" s="391">
        <v>1184</v>
      </c>
      <c r="C67" s="213" t="s">
        <v>157</v>
      </c>
      <c r="D67" s="392" t="s">
        <v>561</v>
      </c>
      <c r="E67" s="557">
        <f t="shared" si="13"/>
        <v>0</v>
      </c>
      <c r="F67" s="319"/>
      <c r="G67" s="319"/>
      <c r="H67" s="319"/>
      <c r="I67" s="167"/>
      <c r="J67" s="558">
        <f>K67</f>
        <v>0</v>
      </c>
      <c r="K67" s="320"/>
      <c r="L67" s="319"/>
      <c r="M67" s="319"/>
      <c r="N67" s="319"/>
      <c r="O67" s="167"/>
      <c r="P67" s="577">
        <f>J67+E67</f>
        <v>0</v>
      </c>
    </row>
    <row r="68" spans="1:16" s="372" customFormat="1" ht="83.25" hidden="1" customHeight="1" x14ac:dyDescent="0.25">
      <c r="A68" s="322" t="s">
        <v>575</v>
      </c>
      <c r="B68" s="323">
        <v>1200</v>
      </c>
      <c r="C68" s="331" t="s">
        <v>157</v>
      </c>
      <c r="D68" s="325" t="s">
        <v>576</v>
      </c>
      <c r="E68" s="557">
        <f t="shared" si="13"/>
        <v>0</v>
      </c>
      <c r="F68" s="319"/>
      <c r="G68" s="319"/>
      <c r="H68" s="319"/>
      <c r="I68" s="167"/>
      <c r="J68" s="567"/>
      <c r="K68" s="319"/>
      <c r="L68" s="319"/>
      <c r="M68" s="319"/>
      <c r="N68" s="319"/>
      <c r="O68" s="320"/>
      <c r="P68" s="577">
        <f>J68+E68</f>
        <v>0</v>
      </c>
    </row>
    <row r="69" spans="1:16" s="117" customFormat="1" ht="23.25" hidden="1" customHeight="1" x14ac:dyDescent="0.25">
      <c r="A69" s="322"/>
      <c r="B69" s="323"/>
      <c r="C69" s="331"/>
      <c r="D69" s="325"/>
      <c r="E69" s="557"/>
      <c r="F69" s="319"/>
      <c r="G69" s="319"/>
      <c r="H69" s="319"/>
      <c r="I69" s="167"/>
      <c r="J69" s="558"/>
      <c r="K69" s="320"/>
      <c r="L69" s="319"/>
      <c r="M69" s="319"/>
      <c r="N69" s="319"/>
      <c r="O69" s="167"/>
      <c r="P69" s="574"/>
    </row>
    <row r="70" spans="1:16" s="117" customFormat="1" ht="12" hidden="1" customHeight="1" x14ac:dyDescent="0.25">
      <c r="A70" s="322"/>
      <c r="B70" s="323"/>
      <c r="C70" s="331"/>
      <c r="D70" s="325"/>
      <c r="E70" s="567"/>
      <c r="F70" s="319"/>
      <c r="G70" s="319"/>
      <c r="H70" s="319"/>
      <c r="I70" s="388"/>
      <c r="J70" s="567"/>
      <c r="K70" s="319"/>
      <c r="L70" s="319"/>
      <c r="M70" s="319"/>
      <c r="N70" s="319"/>
      <c r="O70" s="373"/>
      <c r="P70" s="574"/>
    </row>
    <row r="71" spans="1:16" s="189" customFormat="1" ht="95.25" hidden="1" customHeight="1" x14ac:dyDescent="0.25">
      <c r="A71" s="322" t="s">
        <v>385</v>
      </c>
      <c r="B71" s="367">
        <v>1260</v>
      </c>
      <c r="C71" s="368"/>
      <c r="D71" s="390" t="s">
        <v>387</v>
      </c>
      <c r="E71" s="568"/>
      <c r="F71" s="340"/>
      <c r="G71" s="340"/>
      <c r="H71" s="340"/>
      <c r="I71" s="321"/>
      <c r="J71" s="568">
        <f t="shared" ref="J71:O71" si="14">J72+J73</f>
        <v>0</v>
      </c>
      <c r="K71" s="340">
        <f t="shared" si="14"/>
        <v>0</v>
      </c>
      <c r="L71" s="340">
        <f t="shared" si="14"/>
        <v>0</v>
      </c>
      <c r="M71" s="340">
        <f t="shared" si="14"/>
        <v>0</v>
      </c>
      <c r="N71" s="340">
        <f t="shared" si="14"/>
        <v>0</v>
      </c>
      <c r="O71" s="369">
        <f t="shared" si="14"/>
        <v>0</v>
      </c>
      <c r="P71" s="574">
        <f t="shared" si="12"/>
        <v>0</v>
      </c>
    </row>
    <row r="72" spans="1:16" s="117" customFormat="1" ht="123" hidden="1" customHeight="1" x14ac:dyDescent="0.25">
      <c r="A72" s="322" t="s">
        <v>386</v>
      </c>
      <c r="B72" s="323">
        <v>1261</v>
      </c>
      <c r="C72" s="331" t="s">
        <v>157</v>
      </c>
      <c r="D72" s="325" t="s">
        <v>388</v>
      </c>
      <c r="E72" s="558"/>
      <c r="F72" s="319"/>
      <c r="G72" s="319"/>
      <c r="H72" s="319"/>
      <c r="I72" s="167"/>
      <c r="J72" s="558">
        <f>K72</f>
        <v>0</v>
      </c>
      <c r="K72" s="320">
        <f>O72</f>
        <v>0</v>
      </c>
      <c r="L72" s="319"/>
      <c r="M72" s="319"/>
      <c r="N72" s="319"/>
      <c r="O72" s="167"/>
      <c r="P72" s="574">
        <f>J72+E72</f>
        <v>0</v>
      </c>
    </row>
    <row r="73" spans="1:16" s="117" customFormat="1" ht="68.25" hidden="1" customHeight="1" x14ac:dyDescent="0.25">
      <c r="A73" s="322" t="s">
        <v>424</v>
      </c>
      <c r="B73" s="323">
        <v>1262</v>
      </c>
      <c r="C73" s="331" t="s">
        <v>157</v>
      </c>
      <c r="D73" s="325" t="s">
        <v>389</v>
      </c>
      <c r="E73" s="558"/>
      <c r="F73" s="319"/>
      <c r="G73" s="319"/>
      <c r="H73" s="319"/>
      <c r="I73" s="167"/>
      <c r="J73" s="558"/>
      <c r="K73" s="320"/>
      <c r="L73" s="319"/>
      <c r="M73" s="319"/>
      <c r="N73" s="319"/>
      <c r="O73" s="167"/>
      <c r="P73" s="574">
        <f t="shared" ref="P73:P76" si="15">J73+E73</f>
        <v>0</v>
      </c>
    </row>
    <row r="74" spans="1:16" s="189" customFormat="1" ht="57.75" hidden="1" customHeight="1" x14ac:dyDescent="0.25">
      <c r="A74" s="322" t="s">
        <v>418</v>
      </c>
      <c r="B74" s="374">
        <v>1270</v>
      </c>
      <c r="C74" s="368" t="s">
        <v>157</v>
      </c>
      <c r="D74" s="390" t="s">
        <v>421</v>
      </c>
      <c r="E74" s="561"/>
      <c r="F74" s="340"/>
      <c r="G74" s="340"/>
      <c r="H74" s="340"/>
      <c r="I74" s="161"/>
      <c r="J74" s="561">
        <f>K74</f>
        <v>0</v>
      </c>
      <c r="K74" s="369">
        <f>O74</f>
        <v>0</v>
      </c>
      <c r="L74" s="340"/>
      <c r="M74" s="340"/>
      <c r="N74" s="340"/>
      <c r="O74" s="161">
        <f>O75</f>
        <v>0</v>
      </c>
      <c r="P74" s="574">
        <f t="shared" si="15"/>
        <v>0</v>
      </c>
    </row>
    <row r="75" spans="1:16" s="117" customFormat="1" ht="113.25" hidden="1" customHeight="1" x14ac:dyDescent="0.25">
      <c r="A75" s="322" t="s">
        <v>419</v>
      </c>
      <c r="B75" s="375">
        <v>1273</v>
      </c>
      <c r="C75" s="331" t="s">
        <v>157</v>
      </c>
      <c r="D75" s="325" t="s">
        <v>422</v>
      </c>
      <c r="E75" s="558"/>
      <c r="F75" s="319"/>
      <c r="G75" s="319"/>
      <c r="H75" s="319"/>
      <c r="I75" s="167"/>
      <c r="J75" s="558">
        <f>K75</f>
        <v>0</v>
      </c>
      <c r="K75" s="320">
        <f>O75</f>
        <v>0</v>
      </c>
      <c r="L75" s="319"/>
      <c r="M75" s="319"/>
      <c r="N75" s="319"/>
      <c r="O75" s="167"/>
      <c r="P75" s="577">
        <f t="shared" si="15"/>
        <v>0</v>
      </c>
    </row>
    <row r="76" spans="1:16" s="117" customFormat="1" ht="86.25" hidden="1" customHeight="1" x14ac:dyDescent="0.25">
      <c r="A76" s="322" t="s">
        <v>420</v>
      </c>
      <c r="B76" s="375">
        <v>1274</v>
      </c>
      <c r="C76" s="331" t="s">
        <v>157</v>
      </c>
      <c r="D76" s="325" t="s">
        <v>423</v>
      </c>
      <c r="E76" s="558"/>
      <c r="F76" s="319"/>
      <c r="G76" s="319"/>
      <c r="H76" s="319"/>
      <c r="I76" s="167"/>
      <c r="J76" s="558">
        <f>K76</f>
        <v>0</v>
      </c>
      <c r="K76" s="320">
        <f>O76</f>
        <v>0</v>
      </c>
      <c r="L76" s="319"/>
      <c r="M76" s="319"/>
      <c r="N76" s="319"/>
      <c r="O76" s="167"/>
      <c r="P76" s="577">
        <f t="shared" si="15"/>
        <v>0</v>
      </c>
    </row>
    <row r="77" spans="1:16" s="189" customFormat="1" ht="102" hidden="1" customHeight="1" x14ac:dyDescent="0.25">
      <c r="A77" s="322" t="s">
        <v>383</v>
      </c>
      <c r="B77" s="367">
        <v>1290</v>
      </c>
      <c r="C77" s="368"/>
      <c r="D77" s="390" t="s">
        <v>384</v>
      </c>
      <c r="E77" s="561">
        <f>E78+E79</f>
        <v>0</v>
      </c>
      <c r="F77" s="340">
        <f>F78+F79</f>
        <v>0</v>
      </c>
      <c r="G77" s="340"/>
      <c r="H77" s="340"/>
      <c r="I77" s="161">
        <f>I78</f>
        <v>0</v>
      </c>
      <c r="J77" s="561">
        <f>J78+J79</f>
        <v>0</v>
      </c>
      <c r="K77" s="369">
        <f>K78</f>
        <v>0</v>
      </c>
      <c r="L77" s="340">
        <f>L78+L79</f>
        <v>0</v>
      </c>
      <c r="M77" s="340"/>
      <c r="N77" s="340"/>
      <c r="O77" s="161">
        <f>O78+O79</f>
        <v>0</v>
      </c>
      <c r="P77" s="574">
        <f>E77+J77</f>
        <v>0</v>
      </c>
    </row>
    <row r="78" spans="1:16" s="117" customFormat="1" ht="102" hidden="1" customHeight="1" x14ac:dyDescent="0.25">
      <c r="A78" s="322" t="s">
        <v>284</v>
      </c>
      <c r="B78" s="323">
        <v>1291</v>
      </c>
      <c r="C78" s="331" t="s">
        <v>157</v>
      </c>
      <c r="D78" s="325" t="s">
        <v>286</v>
      </c>
      <c r="E78" s="558">
        <f>F78+I78</f>
        <v>0</v>
      </c>
      <c r="F78" s="319"/>
      <c r="G78" s="319"/>
      <c r="H78" s="319"/>
      <c r="I78" s="167"/>
      <c r="J78" s="558">
        <f>K78</f>
        <v>0</v>
      </c>
      <c r="K78" s="320">
        <f>O78</f>
        <v>0</v>
      </c>
      <c r="L78" s="319"/>
      <c r="M78" s="319"/>
      <c r="N78" s="319"/>
      <c r="O78" s="167"/>
      <c r="P78" s="574">
        <f>SUM(J78+E78)</f>
        <v>0</v>
      </c>
    </row>
    <row r="79" spans="1:16" s="117" customFormat="1" ht="102.75" hidden="1" customHeight="1" x14ac:dyDescent="0.25">
      <c r="A79" s="322" t="s">
        <v>285</v>
      </c>
      <c r="B79" s="323">
        <v>1292</v>
      </c>
      <c r="C79" s="331" t="s">
        <v>157</v>
      </c>
      <c r="D79" s="325" t="s">
        <v>287</v>
      </c>
      <c r="E79" s="558">
        <f>F79</f>
        <v>0</v>
      </c>
      <c r="F79" s="319"/>
      <c r="G79" s="319"/>
      <c r="H79" s="319"/>
      <c r="I79" s="167"/>
      <c r="J79" s="558">
        <f>O79</f>
        <v>0</v>
      </c>
      <c r="K79" s="320"/>
      <c r="L79" s="319"/>
      <c r="M79" s="319"/>
      <c r="N79" s="319"/>
      <c r="O79" s="167"/>
      <c r="P79" s="574">
        <f>SUM(J79+E79)</f>
        <v>0</v>
      </c>
    </row>
    <row r="80" spans="1:16" s="117" customFormat="1" ht="39" customHeight="1" x14ac:dyDescent="0.25">
      <c r="A80" s="322" t="s">
        <v>329</v>
      </c>
      <c r="B80" s="323">
        <v>1300</v>
      </c>
      <c r="C80" s="331" t="s">
        <v>157</v>
      </c>
      <c r="D80" s="393" t="s">
        <v>436</v>
      </c>
      <c r="E80" s="558"/>
      <c r="F80" s="319"/>
      <c r="G80" s="319"/>
      <c r="H80" s="319"/>
      <c r="I80" s="167"/>
      <c r="J80" s="558">
        <f>K80</f>
        <v>-4140672</v>
      </c>
      <c r="K80" s="320">
        <f>O80</f>
        <v>-4140672</v>
      </c>
      <c r="L80" s="319"/>
      <c r="M80" s="319"/>
      <c r="N80" s="319"/>
      <c r="O80" s="167">
        <v>-4140672</v>
      </c>
      <c r="P80" s="574">
        <f>E80+J80</f>
        <v>-4140672</v>
      </c>
    </row>
    <row r="81" spans="1:17" s="117" customFormat="1" ht="70.5" hidden="1" customHeight="1" x14ac:dyDescent="0.25">
      <c r="A81" s="322" t="s">
        <v>326</v>
      </c>
      <c r="B81" s="323">
        <v>1403</v>
      </c>
      <c r="C81" s="331" t="s">
        <v>157</v>
      </c>
      <c r="D81" s="325" t="s">
        <v>327</v>
      </c>
      <c r="E81" s="558">
        <f>F81</f>
        <v>0</v>
      </c>
      <c r="F81" s="319"/>
      <c r="G81" s="319"/>
      <c r="H81" s="319"/>
      <c r="I81" s="167"/>
      <c r="J81" s="558">
        <f>K81+L81</f>
        <v>0</v>
      </c>
      <c r="K81" s="320"/>
      <c r="L81" s="319"/>
      <c r="M81" s="319"/>
      <c r="N81" s="319"/>
      <c r="O81" s="167"/>
      <c r="P81" s="574">
        <f>E81+J81</f>
        <v>0</v>
      </c>
    </row>
    <row r="82" spans="1:17" s="117" customFormat="1" ht="57" hidden="1" customHeight="1" x14ac:dyDescent="0.25">
      <c r="A82" s="322" t="s">
        <v>382</v>
      </c>
      <c r="B82" s="323">
        <v>1600</v>
      </c>
      <c r="C82" s="331" t="s">
        <v>157</v>
      </c>
      <c r="D82" s="325" t="s">
        <v>381</v>
      </c>
      <c r="E82" s="558">
        <f>F82</f>
        <v>0</v>
      </c>
      <c r="F82" s="319"/>
      <c r="G82" s="319"/>
      <c r="H82" s="319"/>
      <c r="I82" s="167"/>
      <c r="J82" s="558"/>
      <c r="K82" s="320"/>
      <c r="L82" s="319"/>
      <c r="M82" s="319"/>
      <c r="N82" s="319"/>
      <c r="O82" s="167"/>
      <c r="P82" s="574">
        <f>E82+J82</f>
        <v>0</v>
      </c>
    </row>
    <row r="83" spans="1:17" s="117" customFormat="1" ht="57" hidden="1" customHeight="1" x14ac:dyDescent="0.25">
      <c r="A83" s="322" t="s">
        <v>443</v>
      </c>
      <c r="B83" s="323">
        <v>1702</v>
      </c>
      <c r="C83" s="331" t="s">
        <v>157</v>
      </c>
      <c r="D83" s="325" t="s">
        <v>444</v>
      </c>
      <c r="E83" s="558">
        <f>F83</f>
        <v>0</v>
      </c>
      <c r="F83" s="319"/>
      <c r="G83" s="319"/>
      <c r="H83" s="319"/>
      <c r="I83" s="167"/>
      <c r="J83" s="558"/>
      <c r="K83" s="320"/>
      <c r="L83" s="319"/>
      <c r="M83" s="319"/>
      <c r="N83" s="319"/>
      <c r="O83" s="167"/>
      <c r="P83" s="574">
        <f>E83+J83</f>
        <v>0</v>
      </c>
    </row>
    <row r="84" spans="1:17" s="117" customFormat="1" ht="34.5" customHeight="1" x14ac:dyDescent="0.25">
      <c r="A84" s="322" t="s">
        <v>166</v>
      </c>
      <c r="B84" s="323">
        <v>2010</v>
      </c>
      <c r="C84" s="331" t="s">
        <v>164</v>
      </c>
      <c r="D84" s="325" t="s">
        <v>393</v>
      </c>
      <c r="E84" s="558">
        <f>F84+I84</f>
        <v>1448560</v>
      </c>
      <c r="F84" s="319">
        <f>448560+500000</f>
        <v>948560</v>
      </c>
      <c r="G84" s="319"/>
      <c r="H84" s="319"/>
      <c r="I84" s="167">
        <v>500000</v>
      </c>
      <c r="J84" s="558"/>
      <c r="K84" s="320"/>
      <c r="L84" s="319"/>
      <c r="M84" s="319"/>
      <c r="N84" s="319"/>
      <c r="O84" s="167"/>
      <c r="P84" s="574">
        <f t="shared" si="12"/>
        <v>1448560</v>
      </c>
    </row>
    <row r="85" spans="1:17" s="117" customFormat="1" ht="27.75" hidden="1" customHeight="1" x14ac:dyDescent="0.25">
      <c r="A85" s="322" t="s">
        <v>169</v>
      </c>
      <c r="B85" s="323">
        <v>2100</v>
      </c>
      <c r="C85" s="331" t="s">
        <v>167</v>
      </c>
      <c r="D85" s="325" t="s">
        <v>396</v>
      </c>
      <c r="E85" s="558">
        <f t="shared" ref="E85:E87" si="16">F85</f>
        <v>0</v>
      </c>
      <c r="F85" s="319"/>
      <c r="G85" s="319"/>
      <c r="H85" s="319"/>
      <c r="I85" s="167"/>
      <c r="J85" s="558"/>
      <c r="K85" s="320"/>
      <c r="L85" s="319"/>
      <c r="M85" s="319"/>
      <c r="N85" s="319"/>
      <c r="O85" s="167"/>
      <c r="P85" s="574">
        <f t="shared" si="12"/>
        <v>0</v>
      </c>
      <c r="Q85" s="313"/>
    </row>
    <row r="86" spans="1:17" s="117" customFormat="1" ht="49.5" hidden="1" customHeight="1" x14ac:dyDescent="0.25">
      <c r="A86" s="322" t="s">
        <v>172</v>
      </c>
      <c r="B86" s="323">
        <v>2111</v>
      </c>
      <c r="C86" s="331" t="s">
        <v>394</v>
      </c>
      <c r="D86" s="325" t="s">
        <v>171</v>
      </c>
      <c r="E86" s="558">
        <f t="shared" si="16"/>
        <v>0</v>
      </c>
      <c r="F86" s="319"/>
      <c r="G86" s="319"/>
      <c r="H86" s="319"/>
      <c r="I86" s="167"/>
      <c r="J86" s="558">
        <f>K86</f>
        <v>0</v>
      </c>
      <c r="K86" s="320">
        <f>O86</f>
        <v>0</v>
      </c>
      <c r="L86" s="319"/>
      <c r="M86" s="319"/>
      <c r="N86" s="319"/>
      <c r="O86" s="167"/>
      <c r="P86" s="574">
        <f t="shared" si="12"/>
        <v>0</v>
      </c>
    </row>
    <row r="87" spans="1:17" s="117" customFormat="1" ht="49.5" hidden="1" customHeight="1" x14ac:dyDescent="0.25">
      <c r="A87" s="322" t="s">
        <v>289</v>
      </c>
      <c r="B87" s="323">
        <v>3133</v>
      </c>
      <c r="C87" s="331" t="s">
        <v>173</v>
      </c>
      <c r="D87" s="325" t="s">
        <v>442</v>
      </c>
      <c r="E87" s="558">
        <f t="shared" si="16"/>
        <v>0</v>
      </c>
      <c r="F87" s="376"/>
      <c r="G87" s="376"/>
      <c r="H87" s="376"/>
      <c r="I87" s="377"/>
      <c r="J87" s="558"/>
      <c r="K87" s="320"/>
      <c r="L87" s="319"/>
      <c r="M87" s="319"/>
      <c r="N87" s="319"/>
      <c r="O87" s="167"/>
      <c r="P87" s="574">
        <f t="shared" si="12"/>
        <v>0</v>
      </c>
    </row>
    <row r="88" spans="1:17" s="117" customFormat="1" ht="57.75" customHeight="1" x14ac:dyDescent="0.25">
      <c r="A88" s="322" t="s">
        <v>330</v>
      </c>
      <c r="B88" s="323">
        <v>2170</v>
      </c>
      <c r="C88" s="331" t="s">
        <v>206</v>
      </c>
      <c r="D88" s="325" t="s">
        <v>546</v>
      </c>
      <c r="E88" s="558">
        <f t="shared" ref="E88" si="17">F88</f>
        <v>0</v>
      </c>
      <c r="F88" s="376"/>
      <c r="G88" s="376"/>
      <c r="H88" s="376"/>
      <c r="I88" s="377"/>
      <c r="J88" s="558">
        <f>K88</f>
        <v>500000</v>
      </c>
      <c r="K88" s="320">
        <f>O88</f>
        <v>500000</v>
      </c>
      <c r="L88" s="319"/>
      <c r="M88" s="319"/>
      <c r="N88" s="319"/>
      <c r="O88" s="167">
        <f>-800000+1300000</f>
        <v>500000</v>
      </c>
      <c r="P88" s="574">
        <f t="shared" ref="P88" si="18">E88+J88</f>
        <v>500000</v>
      </c>
    </row>
    <row r="89" spans="1:17" s="117" customFormat="1" ht="30" hidden="1" customHeight="1" x14ac:dyDescent="0.25">
      <c r="A89" s="322" t="s">
        <v>440</v>
      </c>
      <c r="B89" s="323">
        <v>4030</v>
      </c>
      <c r="C89" s="331" t="s">
        <v>163</v>
      </c>
      <c r="D89" s="325" t="s">
        <v>441</v>
      </c>
      <c r="E89" s="564">
        <f>F89</f>
        <v>0</v>
      </c>
      <c r="F89" s="376"/>
      <c r="G89" s="376"/>
      <c r="H89" s="376"/>
      <c r="I89" s="377"/>
      <c r="J89" s="558">
        <f>K89+L89</f>
        <v>0</v>
      </c>
      <c r="K89" s="320">
        <f>O89</f>
        <v>0</v>
      </c>
      <c r="L89" s="319"/>
      <c r="M89" s="319"/>
      <c r="N89" s="319"/>
      <c r="O89" s="167"/>
      <c r="P89" s="574">
        <f t="shared" si="12"/>
        <v>0</v>
      </c>
    </row>
    <row r="90" spans="1:17" s="117" customFormat="1" ht="31.5" hidden="1" customHeight="1" x14ac:dyDescent="0.25">
      <c r="A90" s="322" t="s">
        <v>161</v>
      </c>
      <c r="B90" s="323" t="s">
        <v>162</v>
      </c>
      <c r="C90" s="331" t="s">
        <v>163</v>
      </c>
      <c r="D90" s="393" t="s">
        <v>390</v>
      </c>
      <c r="E90" s="564">
        <f>F90+I90</f>
        <v>0</v>
      </c>
      <c r="F90" s="376"/>
      <c r="G90" s="376"/>
      <c r="H90" s="376"/>
      <c r="I90" s="377"/>
      <c r="J90" s="558">
        <f>K90+L90</f>
        <v>0</v>
      </c>
      <c r="K90" s="320">
        <f>O90</f>
        <v>0</v>
      </c>
      <c r="L90" s="319"/>
      <c r="M90" s="319"/>
      <c r="N90" s="319"/>
      <c r="O90" s="167"/>
      <c r="P90" s="574">
        <f t="shared" si="12"/>
        <v>0</v>
      </c>
    </row>
    <row r="91" spans="1:17" s="117" customFormat="1" ht="39" customHeight="1" thickBot="1" x14ac:dyDescent="0.3">
      <c r="A91" s="322" t="s">
        <v>158</v>
      </c>
      <c r="B91" s="323" t="s">
        <v>75</v>
      </c>
      <c r="C91" s="331" t="s">
        <v>50</v>
      </c>
      <c r="D91" s="325" t="s">
        <v>395</v>
      </c>
      <c r="E91" s="558">
        <f>F91</f>
        <v>108600</v>
      </c>
      <c r="F91" s="319">
        <f>74000+34600</f>
        <v>108600</v>
      </c>
      <c r="G91" s="319"/>
      <c r="H91" s="319"/>
      <c r="I91" s="167"/>
      <c r="J91" s="558"/>
      <c r="K91" s="320"/>
      <c r="L91" s="319"/>
      <c r="M91" s="319"/>
      <c r="N91" s="319"/>
      <c r="O91" s="167"/>
      <c r="P91" s="574">
        <f t="shared" si="12"/>
        <v>108600</v>
      </c>
    </row>
    <row r="92" spans="1:17" s="117" customFormat="1" ht="25.5" hidden="1" customHeight="1" x14ac:dyDescent="0.25">
      <c r="A92" s="315" t="s">
        <v>159</v>
      </c>
      <c r="B92" s="621" t="s">
        <v>101</v>
      </c>
      <c r="C92" s="353" t="s">
        <v>51</v>
      </c>
      <c r="D92" s="480" t="s">
        <v>102</v>
      </c>
      <c r="E92" s="558">
        <f>F92</f>
        <v>0</v>
      </c>
      <c r="F92" s="319"/>
      <c r="G92" s="319"/>
      <c r="H92" s="376"/>
      <c r="I92" s="377"/>
      <c r="J92" s="558"/>
      <c r="K92" s="320"/>
      <c r="L92" s="319"/>
      <c r="M92" s="319"/>
      <c r="N92" s="319"/>
      <c r="O92" s="167"/>
      <c r="P92" s="574">
        <f t="shared" si="12"/>
        <v>0</v>
      </c>
    </row>
    <row r="93" spans="1:17" s="117" customFormat="1" ht="37.5" hidden="1" customHeight="1" x14ac:dyDescent="0.25">
      <c r="A93" s="322" t="s">
        <v>180</v>
      </c>
      <c r="B93" s="323">
        <v>5031</v>
      </c>
      <c r="C93" s="331" t="s">
        <v>52</v>
      </c>
      <c r="D93" s="325" t="s">
        <v>176</v>
      </c>
      <c r="E93" s="558">
        <f>F93</f>
        <v>0</v>
      </c>
      <c r="F93" s="319"/>
      <c r="G93" s="319"/>
      <c r="H93" s="376"/>
      <c r="I93" s="377"/>
      <c r="J93" s="558"/>
      <c r="K93" s="320"/>
      <c r="L93" s="319"/>
      <c r="M93" s="319"/>
      <c r="N93" s="319"/>
      <c r="O93" s="167"/>
      <c r="P93" s="574">
        <f t="shared" si="12"/>
        <v>0</v>
      </c>
    </row>
    <row r="94" spans="1:17" s="117" customFormat="1" ht="54.75" hidden="1" customHeight="1" thickBot="1" x14ac:dyDescent="0.3">
      <c r="A94" s="322" t="s">
        <v>160</v>
      </c>
      <c r="B94" s="323">
        <v>5062</v>
      </c>
      <c r="C94" s="331" t="s">
        <v>52</v>
      </c>
      <c r="D94" s="325" t="s">
        <v>120</v>
      </c>
      <c r="E94" s="636">
        <f t="shared" ref="E94:E100" si="19">F94</f>
        <v>0</v>
      </c>
      <c r="F94" s="637"/>
      <c r="G94" s="637"/>
      <c r="H94" s="637"/>
      <c r="I94" s="638"/>
      <c r="J94" s="558"/>
      <c r="K94" s="320"/>
      <c r="L94" s="319"/>
      <c r="M94" s="319"/>
      <c r="N94" s="319"/>
      <c r="O94" s="167"/>
      <c r="P94" s="574">
        <f t="shared" si="12"/>
        <v>0</v>
      </c>
    </row>
    <row r="95" spans="1:17" s="189" customFormat="1" ht="47.25" hidden="1" customHeight="1" x14ac:dyDescent="0.25">
      <c r="A95" s="322" t="s">
        <v>415</v>
      </c>
      <c r="B95" s="323" t="s">
        <v>416</v>
      </c>
      <c r="C95" s="331" t="s">
        <v>52</v>
      </c>
      <c r="D95" s="325" t="s">
        <v>417</v>
      </c>
      <c r="E95" s="632">
        <f>F95</f>
        <v>0</v>
      </c>
      <c r="F95" s="311"/>
      <c r="G95" s="311"/>
      <c r="H95" s="633"/>
      <c r="I95" s="634"/>
      <c r="J95" s="561"/>
      <c r="K95" s="369"/>
      <c r="L95" s="340"/>
      <c r="M95" s="340"/>
      <c r="N95" s="340"/>
      <c r="O95" s="161"/>
      <c r="P95" s="574">
        <f t="shared" si="12"/>
        <v>0</v>
      </c>
    </row>
    <row r="96" spans="1:17" s="189" customFormat="1" ht="24" hidden="1" customHeight="1" x14ac:dyDescent="0.25">
      <c r="A96" s="322" t="s">
        <v>621</v>
      </c>
      <c r="B96" s="367">
        <v>5010</v>
      </c>
      <c r="C96" s="368"/>
      <c r="D96" s="390" t="s">
        <v>622</v>
      </c>
      <c r="E96" s="568">
        <f>E97+E98</f>
        <v>0</v>
      </c>
      <c r="F96" s="340">
        <f>F97+F98</f>
        <v>0</v>
      </c>
      <c r="G96" s="340"/>
      <c r="H96" s="340"/>
      <c r="I96" s="161"/>
      <c r="J96" s="561"/>
      <c r="K96" s="369"/>
      <c r="L96" s="340"/>
      <c r="M96" s="340"/>
      <c r="N96" s="340"/>
      <c r="O96" s="161"/>
      <c r="P96" s="574">
        <f t="shared" si="12"/>
        <v>0</v>
      </c>
    </row>
    <row r="97" spans="1:18" s="189" customFormat="1" ht="35.25" hidden="1" customHeight="1" x14ac:dyDescent="0.25">
      <c r="A97" s="322" t="s">
        <v>178</v>
      </c>
      <c r="B97" s="323">
        <v>5011</v>
      </c>
      <c r="C97" s="331" t="s">
        <v>52</v>
      </c>
      <c r="D97" s="325" t="s">
        <v>174</v>
      </c>
      <c r="E97" s="562">
        <f t="shared" si="19"/>
        <v>0</v>
      </c>
      <c r="F97" s="347"/>
      <c r="G97" s="378"/>
      <c r="H97" s="378"/>
      <c r="I97" s="379"/>
      <c r="J97" s="569"/>
      <c r="K97" s="380"/>
      <c r="L97" s="378"/>
      <c r="M97" s="378"/>
      <c r="N97" s="378"/>
      <c r="O97" s="379"/>
      <c r="P97" s="574">
        <f t="shared" si="12"/>
        <v>0</v>
      </c>
      <c r="Q97" s="341"/>
    </row>
    <row r="98" spans="1:18" s="189" customFormat="1" ht="35.25" hidden="1" customHeight="1" x14ac:dyDescent="0.25">
      <c r="A98" s="322" t="s">
        <v>179</v>
      </c>
      <c r="B98" s="323">
        <v>5012</v>
      </c>
      <c r="C98" s="331" t="s">
        <v>52</v>
      </c>
      <c r="D98" s="325" t="s">
        <v>175</v>
      </c>
      <c r="E98" s="562">
        <f t="shared" si="19"/>
        <v>0</v>
      </c>
      <c r="F98" s="347"/>
      <c r="G98" s="378"/>
      <c r="H98" s="378"/>
      <c r="I98" s="379"/>
      <c r="J98" s="569"/>
      <c r="K98" s="380"/>
      <c r="L98" s="378"/>
      <c r="M98" s="378"/>
      <c r="N98" s="378"/>
      <c r="O98" s="379"/>
      <c r="P98" s="574">
        <f t="shared" si="12"/>
        <v>0</v>
      </c>
      <c r="Q98" s="341"/>
    </row>
    <row r="99" spans="1:18" s="117" customFormat="1" ht="31.5" hidden="1" customHeight="1" x14ac:dyDescent="0.25">
      <c r="A99" s="322" t="s">
        <v>180</v>
      </c>
      <c r="B99" s="323">
        <v>5031</v>
      </c>
      <c r="C99" s="331" t="s">
        <v>52</v>
      </c>
      <c r="D99" s="393" t="s">
        <v>176</v>
      </c>
      <c r="E99" s="564">
        <f>F99</f>
        <v>0</v>
      </c>
      <c r="F99" s="376"/>
      <c r="G99" s="376"/>
      <c r="H99" s="376"/>
      <c r="I99" s="377"/>
      <c r="J99" s="558">
        <f>K99+L99</f>
        <v>0</v>
      </c>
      <c r="K99" s="320"/>
      <c r="L99" s="319"/>
      <c r="M99" s="319"/>
      <c r="N99" s="319"/>
      <c r="O99" s="167"/>
      <c r="P99" s="574">
        <f>E99+J99</f>
        <v>0</v>
      </c>
    </row>
    <row r="100" spans="1:18" s="117" customFormat="1" ht="61.5" hidden="1" customHeight="1" thickBot="1" x14ac:dyDescent="0.3">
      <c r="A100" s="322" t="s">
        <v>181</v>
      </c>
      <c r="B100" s="381">
        <v>5053</v>
      </c>
      <c r="C100" s="382" t="s">
        <v>52</v>
      </c>
      <c r="D100" s="383" t="s">
        <v>328</v>
      </c>
      <c r="E100" s="360">
        <f t="shared" si="19"/>
        <v>0</v>
      </c>
      <c r="F100" s="376"/>
      <c r="G100" s="376"/>
      <c r="H100" s="384"/>
      <c r="I100" s="385"/>
      <c r="J100" s="386"/>
      <c r="K100" s="387"/>
      <c r="L100" s="384"/>
      <c r="M100" s="384"/>
      <c r="N100" s="384"/>
      <c r="O100" s="385"/>
      <c r="P100" s="362">
        <f t="shared" si="12"/>
        <v>0</v>
      </c>
    </row>
    <row r="101" spans="1:18" s="117" customFormat="1" ht="48" hidden="1" thickBot="1" x14ac:dyDescent="0.3">
      <c r="A101" s="505">
        <v>1600000</v>
      </c>
      <c r="B101" s="537"/>
      <c r="C101" s="538"/>
      <c r="D101" s="539" t="s">
        <v>449</v>
      </c>
      <c r="E101" s="540">
        <f>E102</f>
        <v>0</v>
      </c>
      <c r="F101" s="541">
        <f t="shared" ref="F101:O102" si="20">F102</f>
        <v>0</v>
      </c>
      <c r="G101" s="541">
        <f t="shared" si="20"/>
        <v>0</v>
      </c>
      <c r="H101" s="541">
        <f t="shared" si="20"/>
        <v>0</v>
      </c>
      <c r="I101" s="542">
        <f t="shared" si="20"/>
        <v>0</v>
      </c>
      <c r="J101" s="540">
        <f t="shared" si="20"/>
        <v>0</v>
      </c>
      <c r="K101" s="541">
        <f t="shared" si="20"/>
        <v>0</v>
      </c>
      <c r="L101" s="541">
        <f t="shared" si="20"/>
        <v>0</v>
      </c>
      <c r="M101" s="541">
        <f t="shared" si="20"/>
        <v>0</v>
      </c>
      <c r="N101" s="541">
        <f t="shared" si="20"/>
        <v>0</v>
      </c>
      <c r="O101" s="542">
        <f t="shared" si="20"/>
        <v>0</v>
      </c>
      <c r="P101" s="543">
        <f>E101+J101</f>
        <v>0</v>
      </c>
    </row>
    <row r="102" spans="1:18" s="117" customFormat="1" ht="48" hidden="1" thickBot="1" x14ac:dyDescent="0.3">
      <c r="A102" s="505">
        <v>1610000</v>
      </c>
      <c r="B102" s="537"/>
      <c r="C102" s="538"/>
      <c r="D102" s="544" t="s">
        <v>449</v>
      </c>
      <c r="E102" s="540">
        <f>E103</f>
        <v>0</v>
      </c>
      <c r="F102" s="545">
        <f>F103</f>
        <v>0</v>
      </c>
      <c r="G102" s="545">
        <f>G103</f>
        <v>0</v>
      </c>
      <c r="H102" s="545">
        <f t="shared" si="20"/>
        <v>0</v>
      </c>
      <c r="I102" s="546">
        <f t="shared" si="20"/>
        <v>0</v>
      </c>
      <c r="J102" s="541">
        <f>J104</f>
        <v>0</v>
      </c>
      <c r="K102" s="545">
        <f>K104</f>
        <v>0</v>
      </c>
      <c r="L102" s="545">
        <f t="shared" si="20"/>
        <v>0</v>
      </c>
      <c r="M102" s="545">
        <f t="shared" si="20"/>
        <v>0</v>
      </c>
      <c r="N102" s="545">
        <f t="shared" si="20"/>
        <v>0</v>
      </c>
      <c r="O102" s="546">
        <f>O104</f>
        <v>0</v>
      </c>
      <c r="P102" s="542">
        <f>E102+J102</f>
        <v>0</v>
      </c>
    </row>
    <row r="103" spans="1:18" s="117" customFormat="1" ht="39" hidden="1" customHeight="1" x14ac:dyDescent="0.25">
      <c r="A103" s="322">
        <v>1610160</v>
      </c>
      <c r="B103" s="323" t="s">
        <v>184</v>
      </c>
      <c r="C103" s="331" t="s">
        <v>46</v>
      </c>
      <c r="D103" s="325" t="s">
        <v>334</v>
      </c>
      <c r="E103" s="558">
        <f>F103+I103</f>
        <v>0</v>
      </c>
      <c r="F103" s="319"/>
      <c r="G103" s="319"/>
      <c r="H103" s="319"/>
      <c r="I103" s="167"/>
      <c r="J103" s="558">
        <f>K103</f>
        <v>0</v>
      </c>
      <c r="K103" s="320">
        <f>O103</f>
        <v>0</v>
      </c>
      <c r="L103" s="319"/>
      <c r="M103" s="319"/>
      <c r="N103" s="319"/>
      <c r="O103" s="167"/>
      <c r="P103" s="574">
        <f>E103+J103</f>
        <v>0</v>
      </c>
    </row>
    <row r="104" spans="1:18" s="117" customFormat="1" ht="39" hidden="1" customHeight="1" thickBot="1" x14ac:dyDescent="0.3">
      <c r="A104" s="322">
        <v>1617350</v>
      </c>
      <c r="B104" s="323">
        <v>7350</v>
      </c>
      <c r="C104" s="331" t="s">
        <v>82</v>
      </c>
      <c r="D104" s="393" t="s">
        <v>81</v>
      </c>
      <c r="E104" s="558"/>
      <c r="F104" s="319"/>
      <c r="G104" s="319"/>
      <c r="H104" s="319"/>
      <c r="I104" s="167"/>
      <c r="J104" s="558">
        <f>K104</f>
        <v>0</v>
      </c>
      <c r="K104" s="320">
        <f>O104</f>
        <v>0</v>
      </c>
      <c r="L104" s="319"/>
      <c r="M104" s="319"/>
      <c r="N104" s="319"/>
      <c r="O104" s="167"/>
      <c r="P104" s="574">
        <f>E104+J104</f>
        <v>0</v>
      </c>
    </row>
    <row r="105" spans="1:18" s="117" customFormat="1" ht="16.5" hidden="1" thickBot="1" x14ac:dyDescent="0.3">
      <c r="A105" s="505">
        <v>3700000</v>
      </c>
      <c r="B105" s="537"/>
      <c r="C105" s="538"/>
      <c r="D105" s="539" t="s">
        <v>183</v>
      </c>
      <c r="E105" s="540">
        <f>E106</f>
        <v>0</v>
      </c>
      <c r="F105" s="541">
        <f t="shared" ref="F105:P105" si="21">F106</f>
        <v>0</v>
      </c>
      <c r="G105" s="541">
        <f t="shared" si="21"/>
        <v>0</v>
      </c>
      <c r="H105" s="541">
        <f t="shared" si="21"/>
        <v>0</v>
      </c>
      <c r="I105" s="542">
        <f t="shared" si="21"/>
        <v>0</v>
      </c>
      <c r="J105" s="540">
        <f t="shared" si="21"/>
        <v>0</v>
      </c>
      <c r="K105" s="541">
        <f t="shared" si="21"/>
        <v>0</v>
      </c>
      <c r="L105" s="541">
        <f t="shared" si="21"/>
        <v>0</v>
      </c>
      <c r="M105" s="541">
        <f t="shared" si="21"/>
        <v>0</v>
      </c>
      <c r="N105" s="541">
        <f t="shared" si="21"/>
        <v>0</v>
      </c>
      <c r="O105" s="542">
        <f t="shared" si="21"/>
        <v>0</v>
      </c>
      <c r="P105" s="543">
        <f t="shared" si="21"/>
        <v>0</v>
      </c>
    </row>
    <row r="106" spans="1:18" s="117" customFormat="1" ht="16.5" hidden="1" thickBot="1" x14ac:dyDescent="0.3">
      <c r="A106" s="505">
        <v>3710000</v>
      </c>
      <c r="B106" s="537"/>
      <c r="C106" s="538"/>
      <c r="D106" s="544" t="s">
        <v>183</v>
      </c>
      <c r="E106" s="540">
        <f>E107+E108+E109</f>
        <v>0</v>
      </c>
      <c r="F106" s="545">
        <f t="shared" ref="F106:I106" si="22">F107+F108+F109</f>
        <v>0</v>
      </c>
      <c r="G106" s="545">
        <f t="shared" si="22"/>
        <v>0</v>
      </c>
      <c r="H106" s="545">
        <f t="shared" si="22"/>
        <v>0</v>
      </c>
      <c r="I106" s="546">
        <f t="shared" si="22"/>
        <v>0</v>
      </c>
      <c r="J106" s="541">
        <f t="shared" ref="J106" si="23">J107+J108+J109</f>
        <v>0</v>
      </c>
      <c r="K106" s="545">
        <f t="shared" ref="K106" si="24">K107+K108+K109</f>
        <v>0</v>
      </c>
      <c r="L106" s="545">
        <f t="shared" ref="L106" si="25">L107+L108+L109</f>
        <v>0</v>
      </c>
      <c r="M106" s="545">
        <f t="shared" ref="M106" si="26">M107+M108+M109</f>
        <v>0</v>
      </c>
      <c r="N106" s="545">
        <f t="shared" ref="N106" si="27">N107+N108+N109</f>
        <v>0</v>
      </c>
      <c r="O106" s="546">
        <f t="shared" ref="O106" si="28">O107+O108+O109</f>
        <v>0</v>
      </c>
      <c r="P106" s="542">
        <f>P109+P107+P108</f>
        <v>0</v>
      </c>
    </row>
    <row r="107" spans="1:18" s="117" customFormat="1" ht="49.5" hidden="1" customHeight="1" x14ac:dyDescent="0.25">
      <c r="A107" s="322">
        <v>3710160</v>
      </c>
      <c r="B107" s="323" t="s">
        <v>184</v>
      </c>
      <c r="C107" s="331" t="s">
        <v>46</v>
      </c>
      <c r="D107" s="325" t="s">
        <v>334</v>
      </c>
      <c r="E107" s="558">
        <f>F107</f>
        <v>0</v>
      </c>
      <c r="F107" s="319"/>
      <c r="G107" s="319"/>
      <c r="H107" s="319"/>
      <c r="I107" s="167"/>
      <c r="J107" s="558">
        <f>K107</f>
        <v>0</v>
      </c>
      <c r="K107" s="320">
        <f>O107</f>
        <v>0</v>
      </c>
      <c r="L107" s="319"/>
      <c r="M107" s="319"/>
      <c r="N107" s="319"/>
      <c r="O107" s="167"/>
      <c r="P107" s="574">
        <f>E107+J107</f>
        <v>0</v>
      </c>
    </row>
    <row r="108" spans="1:18" s="117" customFormat="1" ht="30" hidden="1" customHeight="1" x14ac:dyDescent="0.25">
      <c r="A108" s="322">
        <v>3718710</v>
      </c>
      <c r="B108" s="323">
        <v>8710</v>
      </c>
      <c r="C108" s="331" t="s">
        <v>55</v>
      </c>
      <c r="D108" s="393" t="s">
        <v>332</v>
      </c>
      <c r="E108" s="558">
        <f>F108</f>
        <v>0</v>
      </c>
      <c r="F108" s="319"/>
      <c r="G108" s="319"/>
      <c r="H108" s="319"/>
      <c r="I108" s="167"/>
      <c r="J108" s="558"/>
      <c r="K108" s="320"/>
      <c r="L108" s="319"/>
      <c r="M108" s="319"/>
      <c r="N108" s="319"/>
      <c r="O108" s="167"/>
      <c r="P108" s="574">
        <f>E108+J108</f>
        <v>0</v>
      </c>
    </row>
    <row r="109" spans="1:18" s="117" customFormat="1" ht="49.5" hidden="1" customHeight="1" thickBot="1" x14ac:dyDescent="0.3">
      <c r="A109" s="322">
        <v>3719110</v>
      </c>
      <c r="B109" s="323">
        <v>9110</v>
      </c>
      <c r="C109" s="331" t="s">
        <v>68</v>
      </c>
      <c r="D109" s="325" t="s">
        <v>333</v>
      </c>
      <c r="E109" s="558">
        <f>F109</f>
        <v>0</v>
      </c>
      <c r="F109" s="319"/>
      <c r="G109" s="319"/>
      <c r="H109" s="319"/>
      <c r="I109" s="167"/>
      <c r="J109" s="558"/>
      <c r="K109" s="320"/>
      <c r="L109" s="319"/>
      <c r="M109" s="319"/>
      <c r="N109" s="319"/>
      <c r="O109" s="167"/>
      <c r="P109" s="574">
        <f>E109+J109</f>
        <v>0</v>
      </c>
    </row>
    <row r="110" spans="1:18" s="117" customFormat="1" ht="24.75" customHeight="1" thickBot="1" x14ac:dyDescent="0.3">
      <c r="A110" s="547"/>
      <c r="B110" s="548"/>
      <c r="C110" s="549"/>
      <c r="D110" s="550" t="s">
        <v>128</v>
      </c>
      <c r="E110" s="551">
        <f>E105+E101+E52+E15</f>
        <v>81497669</v>
      </c>
      <c r="F110" s="552">
        <f>F15+F52+F105+F101</f>
        <v>80650669</v>
      </c>
      <c r="G110" s="553">
        <f>G15+G52+G105</f>
        <v>58175792</v>
      </c>
      <c r="H110" s="552">
        <f>H15+H52+H105+H101</f>
        <v>195080</v>
      </c>
      <c r="I110" s="554">
        <f>I15+I52+I105+I102</f>
        <v>847000</v>
      </c>
      <c r="J110" s="551">
        <f>J15+J52+J105+J101</f>
        <v>-5740672</v>
      </c>
      <c r="K110" s="552">
        <f>K15+K52+K105+K101</f>
        <v>-5740672</v>
      </c>
      <c r="L110" s="552">
        <f>L15+L52+L105</f>
        <v>0</v>
      </c>
      <c r="M110" s="552">
        <f>M15+M52+M105</f>
        <v>0</v>
      </c>
      <c r="N110" s="552">
        <f>N15+N52+N105</f>
        <v>0</v>
      </c>
      <c r="O110" s="555">
        <f>O15+O52+O105+O101</f>
        <v>-5740672</v>
      </c>
      <c r="P110" s="556">
        <f>P15+P52+P105+P101</f>
        <v>75756997</v>
      </c>
      <c r="Q110" s="313"/>
      <c r="R110" s="313"/>
    </row>
    <row r="111" spans="1:18" ht="9.75" customHeight="1" x14ac:dyDescent="0.25">
      <c r="E111" s="214"/>
      <c r="F111" s="214"/>
      <c r="G111" s="214"/>
      <c r="H111" s="214"/>
      <c r="I111" s="214"/>
      <c r="J111" s="214"/>
      <c r="K111" s="214"/>
      <c r="L111" s="214"/>
      <c r="M111" s="214"/>
      <c r="N111" s="214"/>
      <c r="O111" s="214"/>
      <c r="P111" s="214"/>
    </row>
    <row r="112" spans="1:18" s="26" customFormat="1" ht="27" customHeight="1" x14ac:dyDescent="0.3">
      <c r="B112" s="26" t="s">
        <v>404</v>
      </c>
      <c r="D112" s="116"/>
      <c r="H112" s="282"/>
      <c r="I112" s="643" t="s">
        <v>405</v>
      </c>
      <c r="J112" s="643"/>
      <c r="K112" s="643"/>
      <c r="L112" s="282"/>
      <c r="M112" s="282"/>
      <c r="N112" s="282"/>
      <c r="O112" s="282"/>
      <c r="P112" s="282"/>
    </row>
    <row r="113" spans="5:16" ht="12" customHeight="1" x14ac:dyDescent="0.25">
      <c r="E113" s="209"/>
      <c r="F113" s="209"/>
      <c r="G113" s="209"/>
      <c r="H113" s="209"/>
      <c r="I113" s="209"/>
      <c r="J113" s="209"/>
      <c r="K113" s="209"/>
      <c r="L113" s="209"/>
      <c r="M113" s="209"/>
      <c r="N113" s="209"/>
      <c r="O113" s="209"/>
      <c r="P113" s="209"/>
    </row>
    <row r="114" spans="5:16" ht="16.5" hidden="1" customHeight="1" x14ac:dyDescent="0.25">
      <c r="F114" s="215"/>
      <c r="J114" s="209"/>
      <c r="L114" s="209"/>
      <c r="O114" s="214"/>
      <c r="P114" s="215">
        <f>додаток_1!D121-додаток_3!P110</f>
        <v>-1500000</v>
      </c>
    </row>
    <row r="115" spans="5:16" x14ac:dyDescent="0.25">
      <c r="F115" s="215"/>
      <c r="H115" s="215"/>
    </row>
    <row r="118" spans="5:16" x14ac:dyDescent="0.25">
      <c r="F118" s="215"/>
    </row>
  </sheetData>
  <mergeCells count="28">
    <mergeCell ref="J10:O10"/>
    <mergeCell ref="N12:N13"/>
    <mergeCell ref="K11:K13"/>
    <mergeCell ref="L11:L13"/>
    <mergeCell ref="I11:I13"/>
    <mergeCell ref="C10:C13"/>
    <mergeCell ref="E11:E13"/>
    <mergeCell ref="E10:I10"/>
    <mergeCell ref="H12:H13"/>
    <mergeCell ref="D10:D13"/>
    <mergeCell ref="F11:F13"/>
    <mergeCell ref="G12:G13"/>
    <mergeCell ref="I112:K112"/>
    <mergeCell ref="K1:P1"/>
    <mergeCell ref="K2:P2"/>
    <mergeCell ref="K3:P3"/>
    <mergeCell ref="K4:P4"/>
    <mergeCell ref="B5:P5"/>
    <mergeCell ref="B6:P6"/>
    <mergeCell ref="P10:P13"/>
    <mergeCell ref="M11:N11"/>
    <mergeCell ref="M12:M13"/>
    <mergeCell ref="O11:O13"/>
    <mergeCell ref="A7:B7"/>
    <mergeCell ref="A10:A13"/>
    <mergeCell ref="G11:H11"/>
    <mergeCell ref="J11:J13"/>
    <mergeCell ref="B10:B13"/>
  </mergeCells>
  <phoneticPr fontId="0" type="noConversion"/>
  <pageMargins left="0.70866141732283472" right="0.70866141732283472" top="0.74803149606299213" bottom="0.74803149606299213" header="0.31496062992125984" footer="0.31496062992125984"/>
  <pageSetup paperSize="9" scale="44" orientation="landscape" r:id="rId1"/>
  <headerFooter alignWithMargins="0"/>
  <rowBreaks count="1" manualBreakCount="1">
    <brk id="56" max="15"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16"/>
  <sheetViews>
    <sheetView zoomScale="86" zoomScaleNormal="86" zoomScaleSheetLayoutView="86" workbookViewId="0"/>
  </sheetViews>
  <sheetFormatPr defaultRowHeight="12.75" x14ac:dyDescent="0.2"/>
  <cols>
    <col min="1" max="1" width="15.7109375" style="1" customWidth="1"/>
    <col min="2" max="2" width="13.28515625" style="1" customWidth="1"/>
    <col min="3" max="3" width="70.85546875" style="1" customWidth="1"/>
    <col min="4" max="4" width="25" style="1" customWidth="1"/>
    <col min="5" max="5" width="22.85546875" style="1" customWidth="1"/>
    <col min="6" max="6" width="2.140625" style="1" customWidth="1"/>
    <col min="7" max="16384" width="9.140625" style="1"/>
  </cols>
  <sheetData>
    <row r="1" spans="1:6" ht="15.75" x14ac:dyDescent="0.25">
      <c r="B1" s="32"/>
      <c r="D1" s="730" t="s">
        <v>291</v>
      </c>
      <c r="E1" s="730"/>
    </row>
    <row r="2" spans="1:6" ht="22.5" customHeight="1" x14ac:dyDescent="0.25">
      <c r="C2" s="207"/>
      <c r="D2" s="735" t="str">
        <f>додаток_1!D2</f>
        <v xml:space="preserve"> до рішення Здолбунівської міської ради</v>
      </c>
      <c r="E2" s="735"/>
      <c r="F2" s="735"/>
    </row>
    <row r="3" spans="1:6" ht="33.75" customHeight="1" x14ac:dyDescent="0.25">
      <c r="B3" s="150"/>
      <c r="C3" s="207"/>
      <c r="D3" s="736" t="str">
        <f>додаток_1!D3</f>
        <v>"Про зміни до бюджету Здолбунівської міської територіальної громади на 2026 рік"</v>
      </c>
      <c r="E3" s="736"/>
      <c r="F3" s="736"/>
    </row>
    <row r="4" spans="1:6" ht="19.5" customHeight="1" x14ac:dyDescent="0.25">
      <c r="C4" s="117"/>
      <c r="D4" s="730" t="str">
        <f>додаток_1!D4</f>
        <v>від 18 вересня 2026 року № 3506</v>
      </c>
      <c r="E4" s="730"/>
    </row>
    <row r="5" spans="1:6" ht="9" customHeight="1" x14ac:dyDescent="0.25">
      <c r="D5" s="117"/>
      <c r="E5" s="117"/>
    </row>
    <row r="6" spans="1:6" ht="18.75" x14ac:dyDescent="0.3">
      <c r="A6" s="731" t="s">
        <v>412</v>
      </c>
      <c r="B6" s="731"/>
      <c r="C6" s="731"/>
      <c r="D6" s="731"/>
      <c r="E6" s="731"/>
    </row>
    <row r="7" spans="1:6" ht="18.75" x14ac:dyDescent="0.3">
      <c r="A7" s="731" t="s">
        <v>462</v>
      </c>
      <c r="B7" s="731"/>
      <c r="C7" s="731"/>
      <c r="D7" s="731"/>
      <c r="E7" s="731"/>
    </row>
    <row r="8" spans="1:6" s="34" customFormat="1" x14ac:dyDescent="0.2">
      <c r="A8" s="673">
        <v>1755900000</v>
      </c>
      <c r="B8" s="673"/>
      <c r="C8" s="125"/>
      <c r="D8" s="123"/>
      <c r="E8" s="36"/>
    </row>
    <row r="9" spans="1:6" s="34" customFormat="1" x14ac:dyDescent="0.2">
      <c r="A9" s="1" t="s">
        <v>124</v>
      </c>
      <c r="B9" s="84"/>
      <c r="C9" s="84"/>
      <c r="D9" s="35"/>
      <c r="E9" s="35"/>
    </row>
    <row r="10" spans="1:6" s="34" customFormat="1" ht="11.25" x14ac:dyDescent="0.2">
      <c r="B10" s="35"/>
      <c r="C10" s="35"/>
      <c r="D10" s="35"/>
      <c r="E10" s="35"/>
    </row>
    <row r="11" spans="1:6" s="34" customFormat="1" ht="18.75" x14ac:dyDescent="0.3">
      <c r="A11" s="27" t="s">
        <v>218</v>
      </c>
      <c r="B11" s="35"/>
      <c r="C11" s="35"/>
      <c r="D11" s="35"/>
      <c r="E11" s="35"/>
    </row>
    <row r="12" spans="1:6" ht="18" customHeight="1" thickBot="1" x14ac:dyDescent="0.3">
      <c r="E12" s="151" t="s">
        <v>19</v>
      </c>
    </row>
    <row r="13" spans="1:6" ht="85.5" customHeight="1" thickBot="1" x14ac:dyDescent="0.25">
      <c r="A13" s="152" t="s">
        <v>219</v>
      </c>
      <c r="B13" s="732" t="s">
        <v>220</v>
      </c>
      <c r="C13" s="733"/>
      <c r="D13" s="734"/>
      <c r="E13" s="153" t="s">
        <v>105</v>
      </c>
    </row>
    <row r="14" spans="1:6" ht="13.5" thickBot="1" x14ac:dyDescent="0.25">
      <c r="A14" s="154">
        <v>1</v>
      </c>
      <c r="B14" s="744">
        <v>2</v>
      </c>
      <c r="C14" s="745"/>
      <c r="D14" s="746"/>
      <c r="E14" s="155">
        <v>3</v>
      </c>
    </row>
    <row r="15" spans="1:6" ht="19.5" customHeight="1" x14ac:dyDescent="0.2">
      <c r="A15" s="747" t="s">
        <v>190</v>
      </c>
      <c r="B15" s="748"/>
      <c r="C15" s="748"/>
      <c r="D15" s="748"/>
      <c r="E15" s="749"/>
    </row>
    <row r="16" spans="1:6" ht="19.5" customHeight="1" x14ac:dyDescent="0.2">
      <c r="A16" s="608">
        <v>9900000000</v>
      </c>
      <c r="B16" s="751" t="s">
        <v>214</v>
      </c>
      <c r="C16" s="752"/>
      <c r="D16" s="753"/>
      <c r="E16" s="607">
        <f>E17+E19+E21+E20+E18+E22</f>
        <v>66269200</v>
      </c>
    </row>
    <row r="17" spans="1:5" ht="35.25" hidden="1" customHeight="1" x14ac:dyDescent="0.2">
      <c r="A17" s="158">
        <v>41036000</v>
      </c>
      <c r="B17" s="713" t="s">
        <v>380</v>
      </c>
      <c r="C17" s="740"/>
      <c r="D17" s="714"/>
      <c r="E17" s="159">
        <f>додаток_1!D107</f>
        <v>0</v>
      </c>
    </row>
    <row r="18" spans="1:5" ht="33" hidden="1" customHeight="1" x14ac:dyDescent="0.25">
      <c r="A18" s="158">
        <f>додаток_1!B103</f>
        <v>41031100</v>
      </c>
      <c r="B18" s="715" t="str">
        <f>додаток_1!C103</f>
        <v xml:space="preserve">Субвенція з державного бюджету місцевим бюджетам на забезпечення харчуванням учнів закладів загальної середньої освіти </v>
      </c>
      <c r="C18" s="717"/>
      <c r="D18" s="716"/>
      <c r="E18" s="159">
        <f>додаток_1!D103</f>
        <v>0</v>
      </c>
    </row>
    <row r="19" spans="1:5" ht="35.25" customHeight="1" x14ac:dyDescent="0.2">
      <c r="A19" s="158">
        <v>41033900</v>
      </c>
      <c r="B19" s="713" t="str">
        <f>додаток_1!C105</f>
        <v xml:space="preserve">Освітня субвенція з державного бюджету місцевим бюджетам </v>
      </c>
      <c r="C19" s="740"/>
      <c r="D19" s="714"/>
      <c r="E19" s="159">
        <v>66269200</v>
      </c>
    </row>
    <row r="20" spans="1:5" ht="33" hidden="1" customHeight="1" x14ac:dyDescent="0.2">
      <c r="A20" s="158">
        <f>додаток_1!B106</f>
        <v>41035400</v>
      </c>
      <c r="B20" s="713" t="str">
        <f>додаток_1!C106</f>
        <v>Субвенція з державного бюджету місцевим бюджетам на надання державної підтримки особам з особливими освітніми потребами</v>
      </c>
      <c r="C20" s="740"/>
      <c r="D20" s="714"/>
      <c r="E20" s="159"/>
    </row>
    <row r="21" spans="1:5" ht="35.25" hidden="1" customHeight="1" x14ac:dyDescent="0.2">
      <c r="A21" s="158">
        <f>додаток_1!B108</f>
        <v>41036300</v>
      </c>
      <c r="B21" s="713" t="str">
        <f>додаток_1!C108</f>
        <v>Субвенція з державного бюджету місцевим бюджетам на здійснення доплат педагогічним працівникам закладів загальної середньої освіти</v>
      </c>
      <c r="C21" s="740"/>
      <c r="D21" s="714"/>
      <c r="E21" s="159">
        <f>додаток_1!E108</f>
        <v>0</v>
      </c>
    </row>
    <row r="22" spans="1:5" ht="39" hidden="1" customHeight="1" x14ac:dyDescent="0.2">
      <c r="A22" s="158">
        <v>41035100</v>
      </c>
      <c r="B22" s="713" t="str">
        <f>додаток_1!C104</f>
        <v>Субвенція з державного бюджету місцевим бюджетам на фінансування заходів соціально-економічної компенсації ризику населення, яке проживає на території зони спостереження  </v>
      </c>
      <c r="C22" s="740"/>
      <c r="D22" s="714"/>
      <c r="E22" s="159"/>
    </row>
    <row r="23" spans="1:5" ht="24" customHeight="1" x14ac:dyDescent="0.2">
      <c r="A23" s="608">
        <v>17100000000</v>
      </c>
      <c r="B23" s="750" t="s">
        <v>193</v>
      </c>
      <c r="C23" s="750"/>
      <c r="D23" s="750"/>
      <c r="E23" s="607">
        <f>SUM(E24:E29)</f>
        <v>1769300</v>
      </c>
    </row>
    <row r="24" spans="1:5" ht="20.25" hidden="1" customHeight="1" x14ac:dyDescent="0.2">
      <c r="A24" s="158">
        <v>41040400</v>
      </c>
      <c r="B24" s="713" t="s">
        <v>268</v>
      </c>
      <c r="C24" s="740"/>
      <c r="D24" s="714"/>
      <c r="E24" s="159"/>
    </row>
    <row r="25" spans="1:5" ht="48" hidden="1" customHeight="1" x14ac:dyDescent="0.2">
      <c r="A25" s="158">
        <f>додаток_1!B114</f>
        <v>41050300</v>
      </c>
      <c r="B25" s="713" t="str">
        <f>додаток_1!C114</f>
        <v>Субвенція з місцевого бюджету на забезпечення харчуванням учнів закладів загальної середньої освіти за рахунок відповідної субвенції з державного бюджету</v>
      </c>
      <c r="C25" s="740"/>
      <c r="D25" s="714"/>
      <c r="E25" s="159">
        <f>додаток_1!D114</f>
        <v>0</v>
      </c>
    </row>
    <row r="26" spans="1:5" ht="35.25" customHeight="1" x14ac:dyDescent="0.2">
      <c r="A26" s="158">
        <f>додаток_1!B115</f>
        <v>41051000</v>
      </c>
      <c r="B26" s="713" t="str">
        <f>додаток_1!C115</f>
        <v>Субвенція з місцевого бюджету на здійснення переданих видатків у сфері освіти за рахунок коштів освітньої субвенції</v>
      </c>
      <c r="C26" s="740"/>
      <c r="D26" s="714"/>
      <c r="E26" s="159">
        <v>1769300</v>
      </c>
    </row>
    <row r="27" spans="1:5" ht="35.25" hidden="1" customHeight="1" x14ac:dyDescent="0.2">
      <c r="A27" s="158">
        <f>додаток_1!B119</f>
        <v>41051400</v>
      </c>
      <c r="B27" s="713" t="str">
        <f>додаток_1!C119</f>
        <v>Субвенція з місцевого бюджету на забезпечення якісної, сучасної та доступної загальної середньої освіти "Нова українська школа" за рахунок відповідної субвенції з державного бюджету</v>
      </c>
      <c r="C27" s="740"/>
      <c r="D27" s="714"/>
      <c r="E27" s="159">
        <f>додаток_1!D119</f>
        <v>0</v>
      </c>
    </row>
    <row r="28" spans="1:5" ht="35.25" hidden="1" customHeight="1" x14ac:dyDescent="0.2">
      <c r="A28" s="158" t="str">
        <f>додаток_1!B120</f>
        <v>41057700</v>
      </c>
      <c r="B28" s="713" t="str">
        <f>додаток_1!C120</f>
        <v>Субвенція з місцевого бюджету на виконання окремих заходів з реалізації соціального проекту "Активні парки - локації здорової України" за рахунок відповідної субвенції з державного бюджету</v>
      </c>
      <c r="C28" s="740"/>
      <c r="D28" s="714"/>
      <c r="E28" s="159">
        <f>додаток_1!D120</f>
        <v>0</v>
      </c>
    </row>
    <row r="29" spans="1:5" ht="51.75" hidden="1" customHeight="1" x14ac:dyDescent="0.2">
      <c r="A29" s="158">
        <v>41059300</v>
      </c>
      <c r="B29" s="713" t="str">
        <f>додаток_1!C118</f>
        <v>Субвенція з місцевого бюджету на забезпечення діяльності фахівців із супроводу ветеранів війни та демобілізованих осіб та окремі заходи з підтримки осіб, які захищали незалежність, суверенітет та територіальну цілісність України, за рахунок відповідної субвенції з державного бюджету</v>
      </c>
      <c r="C29" s="740"/>
      <c r="D29" s="714"/>
      <c r="E29" s="159">
        <f>додаток_1!D118</f>
        <v>0</v>
      </c>
    </row>
    <row r="30" spans="1:5" s="84" customFormat="1" ht="18.75" customHeight="1" x14ac:dyDescent="0.25">
      <c r="A30" s="609">
        <v>1755800000</v>
      </c>
      <c r="B30" s="757" t="s">
        <v>191</v>
      </c>
      <c r="C30" s="758"/>
      <c r="D30" s="759"/>
      <c r="E30" s="610">
        <f>SUM(E31:F40)</f>
        <v>200000</v>
      </c>
    </row>
    <row r="31" spans="1:5" s="84" customFormat="1" ht="33" hidden="1" customHeight="1" x14ac:dyDescent="0.25">
      <c r="A31" s="468">
        <v>41051000</v>
      </c>
      <c r="B31" s="715" t="s">
        <v>573</v>
      </c>
      <c r="C31" s="717"/>
      <c r="D31" s="716"/>
      <c r="E31" s="291"/>
    </row>
    <row r="32" spans="1:5" ht="24" hidden="1" customHeight="1" x14ac:dyDescent="0.25">
      <c r="A32" s="158">
        <v>41053900</v>
      </c>
      <c r="B32" s="715" t="s">
        <v>243</v>
      </c>
      <c r="C32" s="717"/>
      <c r="D32" s="716"/>
      <c r="E32" s="291"/>
    </row>
    <row r="33" spans="1:5" ht="67.5" hidden="1" customHeight="1" x14ac:dyDescent="0.2">
      <c r="A33" s="158">
        <v>41053900</v>
      </c>
      <c r="B33" s="713" t="s">
        <v>572</v>
      </c>
      <c r="C33" s="740"/>
      <c r="D33" s="714"/>
      <c r="E33" s="227"/>
    </row>
    <row r="34" spans="1:5" ht="52.5" hidden="1" customHeight="1" x14ac:dyDescent="0.25">
      <c r="A34" s="158">
        <v>41053900</v>
      </c>
      <c r="B34" s="713" t="s">
        <v>634</v>
      </c>
      <c r="C34" s="740"/>
      <c r="D34" s="714"/>
      <c r="E34" s="291"/>
    </row>
    <row r="35" spans="1:5" ht="54" customHeight="1" x14ac:dyDescent="0.2">
      <c r="A35" s="158">
        <v>41053900</v>
      </c>
      <c r="B35" s="713" t="s">
        <v>635</v>
      </c>
      <c r="C35" s="740"/>
      <c r="D35" s="714"/>
      <c r="E35" s="159">
        <v>200000</v>
      </c>
    </row>
    <row r="36" spans="1:5" ht="35.25" hidden="1" customHeight="1" x14ac:dyDescent="0.25">
      <c r="A36" s="158">
        <v>41053900</v>
      </c>
      <c r="B36" s="715" t="s">
        <v>620</v>
      </c>
      <c r="C36" s="717"/>
      <c r="D36" s="716"/>
      <c r="E36" s="227"/>
    </row>
    <row r="37" spans="1:5" ht="52.5" hidden="1" customHeight="1" x14ac:dyDescent="0.25">
      <c r="A37" s="158">
        <v>41053900</v>
      </c>
      <c r="B37" s="715" t="s">
        <v>242</v>
      </c>
      <c r="C37" s="717"/>
      <c r="D37" s="716"/>
      <c r="E37" s="227"/>
    </row>
    <row r="38" spans="1:5" ht="54.75" hidden="1" customHeight="1" x14ac:dyDescent="0.25">
      <c r="A38" s="158">
        <v>41053900</v>
      </c>
      <c r="B38" s="741" t="s">
        <v>275</v>
      </c>
      <c r="C38" s="742"/>
      <c r="D38" s="743"/>
      <c r="E38" s="226"/>
    </row>
    <row r="39" spans="1:5" ht="35.25" hidden="1" customHeight="1" x14ac:dyDescent="0.25">
      <c r="A39" s="158">
        <v>41053900</v>
      </c>
      <c r="B39" s="715" t="s">
        <v>274</v>
      </c>
      <c r="C39" s="717"/>
      <c r="D39" s="716"/>
      <c r="E39" s="130"/>
    </row>
    <row r="40" spans="1:5" ht="35.25" hidden="1" customHeight="1" x14ac:dyDescent="0.25">
      <c r="A40" s="158">
        <v>41053900</v>
      </c>
      <c r="B40" s="715" t="s">
        <v>244</v>
      </c>
      <c r="C40" s="717"/>
      <c r="D40" s="716"/>
      <c r="E40" s="130"/>
    </row>
    <row r="41" spans="1:5" s="84" customFormat="1" ht="26.25" hidden="1" customHeight="1" x14ac:dyDescent="0.25">
      <c r="A41" s="160">
        <v>17563000000</v>
      </c>
      <c r="B41" s="737" t="s">
        <v>192</v>
      </c>
      <c r="C41" s="738"/>
      <c r="D41" s="739"/>
      <c r="E41" s="161">
        <f>E42+E43+E44</f>
        <v>0</v>
      </c>
    </row>
    <row r="42" spans="1:5" s="84" customFormat="1" ht="51.75" hidden="1" customHeight="1" x14ac:dyDescent="0.25">
      <c r="A42" s="158">
        <v>41053900</v>
      </c>
      <c r="B42" s="715" t="s">
        <v>574</v>
      </c>
      <c r="C42" s="717"/>
      <c r="D42" s="716"/>
      <c r="E42" s="227"/>
    </row>
    <row r="43" spans="1:5" ht="51.75" hidden="1" customHeight="1" x14ac:dyDescent="0.25">
      <c r="A43" s="158">
        <v>41053900</v>
      </c>
      <c r="B43" s="715" t="s">
        <v>605</v>
      </c>
      <c r="C43" s="717"/>
      <c r="D43" s="716"/>
      <c r="E43" s="227"/>
    </row>
    <row r="44" spans="1:5" ht="48" hidden="1" customHeight="1" x14ac:dyDescent="0.25">
      <c r="A44" s="158">
        <v>41053900</v>
      </c>
      <c r="B44" s="715" t="s">
        <v>428</v>
      </c>
      <c r="C44" s="717"/>
      <c r="D44" s="716"/>
      <c r="E44" s="291"/>
    </row>
    <row r="45" spans="1:5" ht="35.25" hidden="1" customHeight="1" x14ac:dyDescent="0.25">
      <c r="A45" s="160">
        <v>17314200000</v>
      </c>
      <c r="B45" s="766" t="s">
        <v>217</v>
      </c>
      <c r="C45" s="766"/>
      <c r="D45" s="766"/>
      <c r="E45" s="162"/>
    </row>
    <row r="46" spans="1:5" ht="20.25" customHeight="1" x14ac:dyDescent="0.2">
      <c r="A46" s="760" t="s">
        <v>216</v>
      </c>
      <c r="B46" s="761"/>
      <c r="C46" s="761"/>
      <c r="D46" s="761"/>
      <c r="E46" s="762"/>
    </row>
    <row r="47" spans="1:5" ht="24" hidden="1" customHeight="1" x14ac:dyDescent="0.2">
      <c r="A47" s="156">
        <v>99000000000</v>
      </c>
      <c r="B47" s="763" t="s">
        <v>214</v>
      </c>
      <c r="C47" s="764"/>
      <c r="D47" s="765"/>
      <c r="E47" s="164">
        <f>E48</f>
        <v>0</v>
      </c>
    </row>
    <row r="48" spans="1:5" ht="33.75" hidden="1" customHeight="1" x14ac:dyDescent="0.2">
      <c r="A48" s="158">
        <f>додаток_1!B109</f>
        <v>41038800</v>
      </c>
      <c r="B48" s="713" t="str">
        <f>додаток_1!C109</f>
        <v>Субвенція з державного бюджету місцевим бюджетам на реалізацію проектів в рамках Програми відновлення України III</v>
      </c>
      <c r="C48" s="740"/>
      <c r="D48" s="714"/>
      <c r="E48" s="165">
        <f>додаток_1!F109</f>
        <v>0</v>
      </c>
    </row>
    <row r="49" spans="1:5" ht="21" hidden="1" customHeight="1" x14ac:dyDescent="0.25">
      <c r="A49" s="160">
        <v>17100000000</v>
      </c>
      <c r="B49" s="766" t="s">
        <v>193</v>
      </c>
      <c r="C49" s="766"/>
      <c r="D49" s="766"/>
      <c r="E49" s="164">
        <f>E50+E51</f>
        <v>0</v>
      </c>
    </row>
    <row r="50" spans="1:5" ht="43.5" hidden="1" customHeight="1" x14ac:dyDescent="0.2">
      <c r="A50" s="158">
        <f>A26</f>
        <v>41051000</v>
      </c>
      <c r="B50" s="713" t="str">
        <f>B26</f>
        <v>Субвенція з місцевого бюджету на здійснення переданих видатків у сфері освіти за рахунок коштів освітньої субвенції</v>
      </c>
      <c r="C50" s="740"/>
      <c r="D50" s="714"/>
      <c r="E50" s="165"/>
    </row>
    <row r="51" spans="1:5" ht="56.25" hidden="1" customHeight="1" x14ac:dyDescent="0.2">
      <c r="A51" s="163">
        <v>41053900</v>
      </c>
      <c r="B51" s="713" t="s">
        <v>245</v>
      </c>
      <c r="C51" s="740"/>
      <c r="D51" s="714"/>
      <c r="E51" s="165"/>
    </row>
    <row r="52" spans="1:5" ht="22.5" customHeight="1" x14ac:dyDescent="0.25">
      <c r="A52" s="611" t="s">
        <v>117</v>
      </c>
      <c r="B52" s="727" t="s">
        <v>221</v>
      </c>
      <c r="C52" s="728"/>
      <c r="D52" s="729"/>
      <c r="E52" s="612">
        <f>E53+E54</f>
        <v>68238500</v>
      </c>
    </row>
    <row r="53" spans="1:5" ht="22.5" customHeight="1" x14ac:dyDescent="0.25">
      <c r="A53" s="166" t="s">
        <v>117</v>
      </c>
      <c r="B53" s="715" t="s">
        <v>194</v>
      </c>
      <c r="C53" s="717"/>
      <c r="D53" s="716"/>
      <c r="E53" s="167">
        <f>E16+E23+E30+E41</f>
        <v>68238500</v>
      </c>
    </row>
    <row r="54" spans="1:5" s="84" customFormat="1" ht="19.5" customHeight="1" thickBot="1" x14ac:dyDescent="0.3">
      <c r="A54" s="168" t="s">
        <v>117</v>
      </c>
      <c r="B54" s="724" t="s">
        <v>222</v>
      </c>
      <c r="C54" s="725"/>
      <c r="D54" s="726"/>
      <c r="E54" s="169">
        <f>E49+E47</f>
        <v>0</v>
      </c>
    </row>
    <row r="55" spans="1:5" ht="9.75" customHeight="1" x14ac:dyDescent="0.2"/>
    <row r="56" spans="1:5" ht="17.25" customHeight="1" x14ac:dyDescent="0.3">
      <c r="A56" s="27" t="s">
        <v>223</v>
      </c>
      <c r="B56" s="35"/>
      <c r="C56" s="35"/>
      <c r="D56" s="35"/>
      <c r="E56" s="35"/>
    </row>
    <row r="57" spans="1:5" ht="14.25" customHeight="1" thickBot="1" x14ac:dyDescent="0.3">
      <c r="E57" s="151" t="s">
        <v>19</v>
      </c>
    </row>
    <row r="58" spans="1:5" ht="132" customHeight="1" thickBot="1" x14ac:dyDescent="0.25">
      <c r="A58" s="170" t="s">
        <v>224</v>
      </c>
      <c r="B58" s="171" t="s">
        <v>230</v>
      </c>
      <c r="C58" s="732" t="s">
        <v>225</v>
      </c>
      <c r="D58" s="734"/>
      <c r="E58" s="172" t="s">
        <v>105</v>
      </c>
    </row>
    <row r="59" spans="1:5" ht="13.5" thickBot="1" x14ac:dyDescent="0.25">
      <c r="A59" s="154">
        <v>1</v>
      </c>
      <c r="B59" s="41">
        <v>2</v>
      </c>
      <c r="C59" s="744">
        <v>3</v>
      </c>
      <c r="D59" s="746"/>
      <c r="E59" s="155">
        <v>4</v>
      </c>
    </row>
    <row r="60" spans="1:5" ht="15.75" x14ac:dyDescent="0.2">
      <c r="A60" s="767" t="s">
        <v>226</v>
      </c>
      <c r="B60" s="768"/>
      <c r="C60" s="768"/>
      <c r="D60" s="768"/>
      <c r="E60" s="769"/>
    </row>
    <row r="61" spans="1:5" ht="15.75" hidden="1" x14ac:dyDescent="0.2">
      <c r="A61" s="613" t="s">
        <v>640</v>
      </c>
      <c r="B61" s="614">
        <v>9150</v>
      </c>
      <c r="C61" s="770" t="s">
        <v>643</v>
      </c>
      <c r="D61" s="771"/>
      <c r="E61" s="607"/>
    </row>
    <row r="62" spans="1:5" ht="15.75" hidden="1" x14ac:dyDescent="0.25">
      <c r="A62" s="611">
        <v>1710000000</v>
      </c>
      <c r="B62" s="614"/>
      <c r="C62" s="727" t="s">
        <v>193</v>
      </c>
      <c r="D62" s="729"/>
      <c r="E62" s="607">
        <f>E63</f>
        <v>0</v>
      </c>
    </row>
    <row r="63" spans="1:5" ht="25.5" hidden="1" customHeight="1" x14ac:dyDescent="0.2">
      <c r="A63" s="156"/>
      <c r="B63" s="174"/>
      <c r="C63" s="713" t="s">
        <v>644</v>
      </c>
      <c r="D63" s="714"/>
      <c r="E63" s="165"/>
    </row>
    <row r="64" spans="1:5" ht="15" customHeight="1" x14ac:dyDescent="0.2">
      <c r="A64" s="613" t="s">
        <v>208</v>
      </c>
      <c r="B64" s="614">
        <v>9770</v>
      </c>
      <c r="C64" s="770" t="s">
        <v>229</v>
      </c>
      <c r="D64" s="771"/>
      <c r="E64" s="607">
        <f>E65+E71+E74</f>
        <v>200000</v>
      </c>
    </row>
    <row r="65" spans="1:5" ht="15.75" customHeight="1" x14ac:dyDescent="0.25">
      <c r="A65" s="611">
        <v>1710000000</v>
      </c>
      <c r="B65" s="614"/>
      <c r="C65" s="727" t="s">
        <v>193</v>
      </c>
      <c r="D65" s="729"/>
      <c r="E65" s="607">
        <f>E66+E67+E70+E68+E69</f>
        <v>200000</v>
      </c>
    </row>
    <row r="66" spans="1:5" ht="46.5" customHeight="1" x14ac:dyDescent="0.2">
      <c r="A66" s="156"/>
      <c r="B66" s="174"/>
      <c r="C66" s="713" t="s">
        <v>648</v>
      </c>
      <c r="D66" s="714"/>
      <c r="E66" s="165">
        <v>100000</v>
      </c>
    </row>
    <row r="67" spans="1:5" ht="42.75" customHeight="1" x14ac:dyDescent="0.2">
      <c r="A67" s="156"/>
      <c r="B67" s="174"/>
      <c r="C67" s="713" t="s">
        <v>651</v>
      </c>
      <c r="D67" s="714"/>
      <c r="E67" s="165">
        <v>50000</v>
      </c>
    </row>
    <row r="68" spans="1:5" ht="79.5" customHeight="1" x14ac:dyDescent="0.2">
      <c r="A68" s="156"/>
      <c r="B68" s="174"/>
      <c r="C68" s="713" t="s">
        <v>552</v>
      </c>
      <c r="D68" s="714"/>
      <c r="E68" s="159">
        <v>20000</v>
      </c>
    </row>
    <row r="69" spans="1:5" ht="66.75" customHeight="1" x14ac:dyDescent="0.2">
      <c r="A69" s="156"/>
      <c r="B69" s="174"/>
      <c r="C69" s="713" t="s">
        <v>646</v>
      </c>
      <c r="D69" s="714"/>
      <c r="E69" s="159">
        <v>30000</v>
      </c>
    </row>
    <row r="70" spans="1:5" ht="70.5" hidden="1" customHeight="1" x14ac:dyDescent="0.2">
      <c r="A70" s="156"/>
      <c r="B70" s="174"/>
      <c r="C70" s="713" t="s">
        <v>630</v>
      </c>
      <c r="D70" s="714"/>
      <c r="E70" s="159"/>
    </row>
    <row r="71" spans="1:5" ht="15" hidden="1" customHeight="1" x14ac:dyDescent="0.25">
      <c r="A71" s="611">
        <v>1731420000</v>
      </c>
      <c r="B71" s="615"/>
      <c r="C71" s="727" t="s">
        <v>217</v>
      </c>
      <c r="D71" s="729"/>
      <c r="E71" s="607">
        <f>E72+E73</f>
        <v>0</v>
      </c>
    </row>
    <row r="72" spans="1:5" ht="49.5" hidden="1" customHeight="1" x14ac:dyDescent="0.25">
      <c r="A72" s="176"/>
      <c r="B72" s="177"/>
      <c r="C72" s="715" t="s">
        <v>609</v>
      </c>
      <c r="D72" s="716"/>
      <c r="E72" s="159"/>
    </row>
    <row r="73" spans="1:5" ht="50.25" hidden="1" customHeight="1" x14ac:dyDescent="0.25">
      <c r="A73" s="176"/>
      <c r="B73" s="177"/>
      <c r="C73" s="715" t="s">
        <v>623</v>
      </c>
      <c r="D73" s="716"/>
      <c r="E73" s="159"/>
    </row>
    <row r="74" spans="1:5" ht="21.75" hidden="1" customHeight="1" x14ac:dyDescent="0.25">
      <c r="A74" s="611">
        <v>1800000000</v>
      </c>
      <c r="B74" s="615"/>
      <c r="C74" s="727" t="s">
        <v>610</v>
      </c>
      <c r="D74" s="729"/>
      <c r="E74" s="607">
        <f>E75</f>
        <v>0</v>
      </c>
    </row>
    <row r="75" spans="1:5" ht="51.75" hidden="1" customHeight="1" x14ac:dyDescent="0.25">
      <c r="A75" s="176"/>
      <c r="B75" s="177"/>
      <c r="C75" s="715" t="s">
        <v>619</v>
      </c>
      <c r="D75" s="716"/>
      <c r="E75" s="159"/>
    </row>
    <row r="76" spans="1:5" s="84" customFormat="1" ht="32.25" customHeight="1" x14ac:dyDescent="0.25">
      <c r="A76" s="613" t="s">
        <v>210</v>
      </c>
      <c r="B76" s="616">
        <v>9800</v>
      </c>
      <c r="C76" s="727" t="str">
        <f>додаток_3!D51</f>
        <v>Субвенція з місцевого бюджету державному бюджету на виконання програм соціально-економічного розвитку регіонів</v>
      </c>
      <c r="D76" s="729"/>
      <c r="E76" s="617">
        <f>E86+E83+E85+E84+E77+E78+E79+E80+E81+E82+E87+E88+E89</f>
        <v>150000</v>
      </c>
    </row>
    <row r="77" spans="1:5" s="84" customFormat="1" ht="36.75" customHeight="1" x14ac:dyDescent="0.2">
      <c r="A77" s="173" t="s">
        <v>397</v>
      </c>
      <c r="B77" s="179"/>
      <c r="C77" s="713" t="s">
        <v>553</v>
      </c>
      <c r="D77" s="714"/>
      <c r="E77" s="194">
        <v>100000</v>
      </c>
    </row>
    <row r="78" spans="1:5" s="84" customFormat="1" ht="33.75" customHeight="1" x14ac:dyDescent="0.2">
      <c r="A78" s="173" t="s">
        <v>397</v>
      </c>
      <c r="B78" s="179"/>
      <c r="C78" s="713" t="s">
        <v>647</v>
      </c>
      <c r="D78" s="714"/>
      <c r="E78" s="194">
        <v>50000</v>
      </c>
    </row>
    <row r="79" spans="1:5" s="84" customFormat="1" ht="33" hidden="1" customHeight="1" x14ac:dyDescent="0.2">
      <c r="A79" s="173" t="s">
        <v>397</v>
      </c>
      <c r="B79" s="179"/>
      <c r="C79" s="713" t="s">
        <v>562</v>
      </c>
      <c r="D79" s="714"/>
      <c r="E79" s="194"/>
    </row>
    <row r="80" spans="1:5" s="84" customFormat="1" ht="45.75" hidden="1" customHeight="1" x14ac:dyDescent="0.2">
      <c r="A80" s="173" t="s">
        <v>397</v>
      </c>
      <c r="B80" s="179"/>
      <c r="C80" s="713" t="s">
        <v>631</v>
      </c>
      <c r="D80" s="714"/>
      <c r="E80" s="194"/>
    </row>
    <row r="81" spans="1:5" s="84" customFormat="1" ht="36" hidden="1" customHeight="1" x14ac:dyDescent="0.2">
      <c r="A81" s="173" t="s">
        <v>397</v>
      </c>
      <c r="B81" s="179"/>
      <c r="C81" s="713" t="s">
        <v>638</v>
      </c>
      <c r="D81" s="714"/>
      <c r="E81" s="194"/>
    </row>
    <row r="82" spans="1:5" s="84" customFormat="1" ht="24" hidden="1" customHeight="1" x14ac:dyDescent="0.2">
      <c r="A82" s="173" t="s">
        <v>397</v>
      </c>
      <c r="B82" s="179"/>
      <c r="C82" s="713" t="s">
        <v>639</v>
      </c>
      <c r="D82" s="714"/>
      <c r="E82" s="194"/>
    </row>
    <row r="83" spans="1:5" s="84" customFormat="1" ht="33.75" hidden="1" customHeight="1" x14ac:dyDescent="0.2">
      <c r="A83" s="173" t="s">
        <v>397</v>
      </c>
      <c r="B83" s="179"/>
      <c r="C83" s="720" t="s">
        <v>633</v>
      </c>
      <c r="D83" s="721"/>
      <c r="E83" s="194"/>
    </row>
    <row r="84" spans="1:5" s="84" customFormat="1" ht="29.25" hidden="1" customHeight="1" x14ac:dyDescent="0.2">
      <c r="A84" s="173" t="s">
        <v>240</v>
      </c>
      <c r="B84" s="179"/>
      <c r="C84" s="713" t="s">
        <v>624</v>
      </c>
      <c r="D84" s="714"/>
      <c r="E84" s="194"/>
    </row>
    <row r="85" spans="1:5" s="84" customFormat="1" ht="27.75" hidden="1" customHeight="1" x14ac:dyDescent="0.2">
      <c r="A85" s="173" t="s">
        <v>397</v>
      </c>
      <c r="B85" s="180"/>
      <c r="C85" s="713" t="s">
        <v>554</v>
      </c>
      <c r="D85" s="714"/>
      <c r="E85" s="194"/>
    </row>
    <row r="86" spans="1:5" ht="35.25" hidden="1" customHeight="1" x14ac:dyDescent="0.25">
      <c r="A86" s="173" t="s">
        <v>397</v>
      </c>
      <c r="B86" s="181"/>
      <c r="C86" s="713" t="s">
        <v>555</v>
      </c>
      <c r="D86" s="714"/>
      <c r="E86" s="194"/>
    </row>
    <row r="87" spans="1:5" ht="35.25" hidden="1" customHeight="1" x14ac:dyDescent="0.25">
      <c r="A87" s="173" t="s">
        <v>397</v>
      </c>
      <c r="B87" s="181"/>
      <c r="C87" s="720" t="s">
        <v>556</v>
      </c>
      <c r="D87" s="721"/>
      <c r="E87" s="194"/>
    </row>
    <row r="88" spans="1:5" ht="35.25" hidden="1" customHeight="1" x14ac:dyDescent="0.25">
      <c r="A88" s="173" t="s">
        <v>397</v>
      </c>
      <c r="B88" s="181"/>
      <c r="C88" s="720" t="s">
        <v>557</v>
      </c>
      <c r="D88" s="721"/>
      <c r="E88" s="194"/>
    </row>
    <row r="89" spans="1:5" ht="35.25" hidden="1" customHeight="1" x14ac:dyDescent="0.25">
      <c r="A89" s="173" t="s">
        <v>397</v>
      </c>
      <c r="B89" s="181"/>
      <c r="C89" s="720" t="s">
        <v>558</v>
      </c>
      <c r="D89" s="721"/>
      <c r="E89" s="194"/>
    </row>
    <row r="90" spans="1:5" ht="21.75" customHeight="1" x14ac:dyDescent="0.2">
      <c r="A90" s="754" t="s">
        <v>464</v>
      </c>
      <c r="B90" s="755"/>
      <c r="C90" s="755"/>
      <c r="D90" s="755"/>
      <c r="E90" s="756"/>
    </row>
    <row r="91" spans="1:5" ht="18.75" hidden="1" customHeight="1" x14ac:dyDescent="0.2">
      <c r="A91" s="173" t="s">
        <v>208</v>
      </c>
      <c r="B91" s="174">
        <v>9770</v>
      </c>
      <c r="C91" s="718" t="s">
        <v>229</v>
      </c>
      <c r="D91" s="719"/>
      <c r="E91" s="157">
        <f>E92+E101</f>
        <v>0</v>
      </c>
    </row>
    <row r="92" spans="1:5" ht="15.75" hidden="1" x14ac:dyDescent="0.25">
      <c r="A92" s="160">
        <v>1710000000</v>
      </c>
      <c r="B92" s="174"/>
      <c r="C92" s="722" t="s">
        <v>193</v>
      </c>
      <c r="D92" s="723"/>
      <c r="E92" s="157">
        <f>E93+E97</f>
        <v>0</v>
      </c>
    </row>
    <row r="93" spans="1:5" ht="66" hidden="1" customHeight="1" x14ac:dyDescent="0.25">
      <c r="A93" s="160"/>
      <c r="B93" s="174"/>
      <c r="C93" s="713" t="s">
        <v>451</v>
      </c>
      <c r="D93" s="714"/>
      <c r="E93" s="159"/>
    </row>
    <row r="94" spans="1:5" ht="30" hidden="1" customHeight="1" x14ac:dyDescent="0.2">
      <c r="A94" s="173" t="s">
        <v>123</v>
      </c>
      <c r="B94" s="174">
        <v>9770</v>
      </c>
      <c r="C94" s="772" t="s">
        <v>103</v>
      </c>
      <c r="D94" s="773"/>
      <c r="E94" s="157"/>
    </row>
    <row r="95" spans="1:5" ht="24" hidden="1" customHeight="1" x14ac:dyDescent="0.25">
      <c r="A95" s="160">
        <v>17100000000</v>
      </c>
      <c r="B95" s="174"/>
      <c r="C95" s="722" t="s">
        <v>193</v>
      </c>
      <c r="D95" s="723"/>
      <c r="E95" s="157"/>
    </row>
    <row r="96" spans="1:5" ht="29.25" hidden="1" customHeight="1" x14ac:dyDescent="0.25">
      <c r="A96" s="160"/>
      <c r="B96" s="174"/>
      <c r="C96" s="713"/>
      <c r="D96" s="714"/>
      <c r="E96" s="159"/>
    </row>
    <row r="97" spans="1:5" ht="33.75" hidden="1" customHeight="1" x14ac:dyDescent="0.2">
      <c r="A97" s="271"/>
      <c r="B97" s="272"/>
      <c r="C97" s="713"/>
      <c r="D97" s="714"/>
      <c r="E97" s="165"/>
    </row>
    <row r="98" spans="1:5" ht="31.5" hidden="1" customHeight="1" x14ac:dyDescent="0.25">
      <c r="A98" s="163"/>
      <c r="B98" s="177"/>
      <c r="C98" s="715"/>
      <c r="D98" s="716"/>
      <c r="E98" s="175"/>
    </row>
    <row r="99" spans="1:5" ht="32.25" hidden="1" customHeight="1" x14ac:dyDescent="0.25">
      <c r="A99" s="163"/>
      <c r="B99" s="177"/>
      <c r="C99" s="715"/>
      <c r="D99" s="716"/>
      <c r="E99" s="175"/>
    </row>
    <row r="100" spans="1:5" s="84" customFormat="1" ht="15.75" hidden="1" x14ac:dyDescent="0.25">
      <c r="A100" s="156">
        <v>1731420000</v>
      </c>
      <c r="B100" s="174"/>
      <c r="C100" s="722" t="s">
        <v>217</v>
      </c>
      <c r="D100" s="723"/>
      <c r="E100" s="182"/>
    </row>
    <row r="101" spans="1:5" ht="62.25" hidden="1" customHeight="1" x14ac:dyDescent="0.25">
      <c r="A101" s="163"/>
      <c r="B101" s="177"/>
      <c r="C101" s="715" t="s">
        <v>438</v>
      </c>
      <c r="D101" s="716"/>
      <c r="E101" s="165"/>
    </row>
    <row r="102" spans="1:5" ht="33.75" hidden="1" customHeight="1" x14ac:dyDescent="0.25">
      <c r="A102" s="173" t="s">
        <v>210</v>
      </c>
      <c r="B102" s="178">
        <v>9800</v>
      </c>
      <c r="C102" s="722" t="str">
        <f>C76</f>
        <v>Субвенція з місцевого бюджету державному бюджету на виконання програм соціально-економічного розвитку регіонів</v>
      </c>
      <c r="D102" s="723"/>
      <c r="E102" s="161">
        <f>SUM(E103:E110)</f>
        <v>0</v>
      </c>
    </row>
    <row r="103" spans="1:5" ht="48" hidden="1" customHeight="1" x14ac:dyDescent="0.25">
      <c r="A103" s="173" t="s">
        <v>397</v>
      </c>
      <c r="B103" s="179"/>
      <c r="C103" s="715" t="s">
        <v>435</v>
      </c>
      <c r="D103" s="716"/>
      <c r="E103" s="167"/>
    </row>
    <row r="104" spans="1:5" ht="49.5" hidden="1" customHeight="1" x14ac:dyDescent="0.25">
      <c r="A104" s="173" t="s">
        <v>240</v>
      </c>
      <c r="B104" s="179"/>
      <c r="C104" s="713" t="s">
        <v>277</v>
      </c>
      <c r="D104" s="714"/>
      <c r="E104" s="167"/>
    </row>
    <row r="105" spans="1:5" ht="39" hidden="1" customHeight="1" x14ac:dyDescent="0.25">
      <c r="A105" s="173" t="s">
        <v>240</v>
      </c>
      <c r="B105" s="183"/>
      <c r="C105" s="715" t="s">
        <v>278</v>
      </c>
      <c r="D105" s="716"/>
      <c r="E105" s="167"/>
    </row>
    <row r="106" spans="1:5" ht="30" hidden="1" customHeight="1" x14ac:dyDescent="0.25">
      <c r="A106" s="173" t="s">
        <v>397</v>
      </c>
      <c r="B106" s="183"/>
      <c r="C106" s="715" t="s">
        <v>458</v>
      </c>
      <c r="D106" s="716"/>
      <c r="E106" s="167"/>
    </row>
    <row r="107" spans="1:5" ht="21.75" hidden="1" customHeight="1" x14ac:dyDescent="0.25">
      <c r="A107" s="173" t="s">
        <v>397</v>
      </c>
      <c r="B107" s="183"/>
      <c r="C107" s="713" t="s">
        <v>439</v>
      </c>
      <c r="D107" s="714"/>
      <c r="E107" s="167"/>
    </row>
    <row r="108" spans="1:5" ht="18.75" hidden="1" customHeight="1" x14ac:dyDescent="0.25">
      <c r="A108" s="173" t="s">
        <v>240</v>
      </c>
      <c r="B108" s="183"/>
      <c r="C108" s="715" t="s">
        <v>429</v>
      </c>
      <c r="D108" s="716"/>
      <c r="E108" s="167"/>
    </row>
    <row r="109" spans="1:5" ht="33.75" hidden="1" customHeight="1" x14ac:dyDescent="0.25">
      <c r="A109" s="173" t="s">
        <v>240</v>
      </c>
      <c r="B109" s="183"/>
      <c r="C109" s="715" t="s">
        <v>398</v>
      </c>
      <c r="D109" s="716"/>
      <c r="E109" s="167"/>
    </row>
    <row r="110" spans="1:5" ht="33.75" hidden="1" customHeight="1" x14ac:dyDescent="0.25">
      <c r="A110" s="173" t="s">
        <v>240</v>
      </c>
      <c r="B110" s="183"/>
      <c r="C110" s="715" t="s">
        <v>399</v>
      </c>
      <c r="D110" s="716"/>
      <c r="E110" s="167"/>
    </row>
    <row r="111" spans="1:5" ht="15.75" x14ac:dyDescent="0.25">
      <c r="A111" s="611" t="s">
        <v>117</v>
      </c>
      <c r="B111" s="727" t="s">
        <v>221</v>
      </c>
      <c r="C111" s="728"/>
      <c r="D111" s="729"/>
      <c r="E111" s="612">
        <f>E112+E113</f>
        <v>350000</v>
      </c>
    </row>
    <row r="112" spans="1:5" ht="21.75" customHeight="1" x14ac:dyDescent="0.25">
      <c r="A112" s="166" t="s">
        <v>117</v>
      </c>
      <c r="B112" s="715" t="s">
        <v>194</v>
      </c>
      <c r="C112" s="717"/>
      <c r="D112" s="716"/>
      <c r="E112" s="167">
        <f>E61+E64+E76</f>
        <v>350000</v>
      </c>
    </row>
    <row r="113" spans="1:6" ht="23.25" customHeight="1" thickBot="1" x14ac:dyDescent="0.3">
      <c r="A113" s="168" t="s">
        <v>117</v>
      </c>
      <c r="B113" s="724" t="s">
        <v>222</v>
      </c>
      <c r="C113" s="725"/>
      <c r="D113" s="726"/>
      <c r="E113" s="169">
        <f>E91+E102</f>
        <v>0</v>
      </c>
    </row>
    <row r="116" spans="1:6" s="26" customFormat="1" ht="18.75" x14ac:dyDescent="0.3">
      <c r="B116" s="26" t="s">
        <v>404</v>
      </c>
      <c r="D116" s="643" t="s">
        <v>405</v>
      </c>
      <c r="E116" s="643"/>
      <c r="F116" s="643"/>
    </row>
  </sheetData>
  <mergeCells count="106">
    <mergeCell ref="C63:D63"/>
    <mergeCell ref="C67:D67"/>
    <mergeCell ref="C65:D65"/>
    <mergeCell ref="C88:D88"/>
    <mergeCell ref="C106:D106"/>
    <mergeCell ref="B22:D22"/>
    <mergeCell ref="B29:D29"/>
    <mergeCell ref="C74:D74"/>
    <mergeCell ref="C75:D75"/>
    <mergeCell ref="C66:D66"/>
    <mergeCell ref="B54:D54"/>
    <mergeCell ref="A60:E60"/>
    <mergeCell ref="C58:D58"/>
    <mergeCell ref="C59:D59"/>
    <mergeCell ref="C76:D76"/>
    <mergeCell ref="C86:D86"/>
    <mergeCell ref="C64:D64"/>
    <mergeCell ref="C85:D85"/>
    <mergeCell ref="C94:D94"/>
    <mergeCell ref="C69:D69"/>
    <mergeCell ref="C101:D101"/>
    <mergeCell ref="C98:D98"/>
    <mergeCell ref="B25:D25"/>
    <mergeCell ref="C61:D61"/>
    <mergeCell ref="C62:D62"/>
    <mergeCell ref="B19:D19"/>
    <mergeCell ref="B24:D24"/>
    <mergeCell ref="B18:D18"/>
    <mergeCell ref="B32:D32"/>
    <mergeCell ref="B30:D30"/>
    <mergeCell ref="B31:D31"/>
    <mergeCell ref="B53:D53"/>
    <mergeCell ref="B52:D52"/>
    <mergeCell ref="B40:D40"/>
    <mergeCell ref="B37:D37"/>
    <mergeCell ref="B28:D28"/>
    <mergeCell ref="A46:E46"/>
    <mergeCell ref="B47:D47"/>
    <mergeCell ref="B48:D48"/>
    <mergeCell ref="B45:D45"/>
    <mergeCell ref="B43:D43"/>
    <mergeCell ref="B44:D44"/>
    <mergeCell ref="B42:D42"/>
    <mergeCell ref="B51:D51"/>
    <mergeCell ref="B50:D50"/>
    <mergeCell ref="B49:D49"/>
    <mergeCell ref="C110:D110"/>
    <mergeCell ref="C79:D79"/>
    <mergeCell ref="C80:D80"/>
    <mergeCell ref="C81:D81"/>
    <mergeCell ref="C96:D96"/>
    <mergeCell ref="C93:D93"/>
    <mergeCell ref="C87:D87"/>
    <mergeCell ref="C100:D100"/>
    <mergeCell ref="C102:D102"/>
    <mergeCell ref="C99:D99"/>
    <mergeCell ref="C109:D109"/>
    <mergeCell ref="A90:E90"/>
    <mergeCell ref="D1:E1"/>
    <mergeCell ref="D4:E4"/>
    <mergeCell ref="A6:E6"/>
    <mergeCell ref="B13:D13"/>
    <mergeCell ref="A7:E7"/>
    <mergeCell ref="A8:B8"/>
    <mergeCell ref="D2:F2"/>
    <mergeCell ref="D3:F3"/>
    <mergeCell ref="B41:D41"/>
    <mergeCell ref="B39:D39"/>
    <mergeCell ref="B36:D36"/>
    <mergeCell ref="B35:D35"/>
    <mergeCell ref="B38:D38"/>
    <mergeCell ref="B14:D14"/>
    <mergeCell ref="B21:D21"/>
    <mergeCell ref="A15:E15"/>
    <mergeCell ref="B23:D23"/>
    <mergeCell ref="B34:D34"/>
    <mergeCell ref="B26:D26"/>
    <mergeCell ref="B16:D16"/>
    <mergeCell ref="B17:D17"/>
    <mergeCell ref="B20:D20"/>
    <mergeCell ref="B27:D27"/>
    <mergeCell ref="B33:D33"/>
    <mergeCell ref="D116:F116"/>
    <mergeCell ref="C68:D68"/>
    <mergeCell ref="C97:D97"/>
    <mergeCell ref="C103:D103"/>
    <mergeCell ref="B112:D112"/>
    <mergeCell ref="C91:D91"/>
    <mergeCell ref="C70:D70"/>
    <mergeCell ref="C77:D77"/>
    <mergeCell ref="C72:D72"/>
    <mergeCell ref="C73:D73"/>
    <mergeCell ref="C83:D83"/>
    <mergeCell ref="C84:D84"/>
    <mergeCell ref="C78:D78"/>
    <mergeCell ref="C108:D108"/>
    <mergeCell ref="C104:D104"/>
    <mergeCell ref="C92:D92"/>
    <mergeCell ref="C89:D89"/>
    <mergeCell ref="B113:D113"/>
    <mergeCell ref="C105:D105"/>
    <mergeCell ref="C95:D95"/>
    <mergeCell ref="C82:D82"/>
    <mergeCell ref="C107:D107"/>
    <mergeCell ref="B111:D111"/>
    <mergeCell ref="C71:D71"/>
  </mergeCells>
  <pageMargins left="1.0236220472440944" right="0.27559055118110237" top="0.31496062992125984" bottom="0.35433070866141736" header="0.31496062992125984" footer="0.31496062992125984"/>
  <pageSetup paperSize="9" scale="6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13"/>
  <sheetViews>
    <sheetView view="pageBreakPreview" zoomScale="80" zoomScaleNormal="80" zoomScaleSheetLayoutView="80" workbookViewId="0"/>
  </sheetViews>
  <sheetFormatPr defaultRowHeight="12.75" x14ac:dyDescent="0.2"/>
  <cols>
    <col min="1" max="1" width="6.28515625" style="1" customWidth="1"/>
    <col min="2" max="2" width="19.28515625" style="1" customWidth="1"/>
    <col min="3" max="3" width="22.28515625" style="1" customWidth="1"/>
    <col min="4" max="4" width="35.42578125" style="1" customWidth="1"/>
    <col min="5" max="5" width="47" style="1" customWidth="1"/>
    <col min="6" max="6" width="23.28515625" style="1" customWidth="1"/>
    <col min="7" max="7" width="16.7109375" style="1" customWidth="1"/>
    <col min="8" max="8" width="21" style="1" customWidth="1"/>
    <col min="9" max="9" width="19.42578125" style="1" customWidth="1"/>
    <col min="10" max="10" width="18.5703125" style="1" customWidth="1"/>
    <col min="11" max="11" width="15" style="1" customWidth="1"/>
    <col min="12" max="12" width="10.28515625" style="1" customWidth="1"/>
    <col min="13" max="13" width="9.85546875" style="1" customWidth="1"/>
    <col min="14" max="16384" width="9.140625" style="1"/>
  </cols>
  <sheetData>
    <row r="1" spans="1:14" x14ac:dyDescent="0.2">
      <c r="F1" s="644" t="s">
        <v>280</v>
      </c>
      <c r="G1" s="644"/>
      <c r="H1" s="644"/>
      <c r="I1" s="644"/>
      <c r="J1" s="644"/>
      <c r="K1" s="644"/>
      <c r="L1" s="644"/>
      <c r="M1" s="644"/>
      <c r="N1" s="644"/>
    </row>
    <row r="2" spans="1:14" x14ac:dyDescent="0.2">
      <c r="F2" s="32"/>
      <c r="G2" s="644" t="str">
        <f>додаток_1!D2</f>
        <v xml:space="preserve"> до рішення Здолбунівської міської ради</v>
      </c>
      <c r="H2" s="644"/>
      <c r="I2" s="644"/>
      <c r="J2" s="644"/>
      <c r="K2" s="644"/>
      <c r="L2" s="32"/>
      <c r="M2" s="32"/>
      <c r="N2" s="32"/>
    </row>
    <row r="3" spans="1:14" x14ac:dyDescent="0.2">
      <c r="F3" s="32"/>
      <c r="G3" s="644" t="str">
        <f>додаток_1!D3</f>
        <v>"Про зміни до бюджету Здолбунівської міської територіальної громади на 2026 рік"</v>
      </c>
      <c r="H3" s="644"/>
      <c r="I3" s="644"/>
      <c r="J3" s="644"/>
      <c r="K3" s="644"/>
      <c r="L3" s="32"/>
      <c r="M3" s="32"/>
      <c r="N3" s="32"/>
    </row>
    <row r="4" spans="1:14" x14ac:dyDescent="0.2">
      <c r="F4" s="32"/>
      <c r="G4" s="644" t="str">
        <f>додаток_1!D4</f>
        <v>від 18 вересня 2026 року № 3506</v>
      </c>
      <c r="H4" s="644"/>
      <c r="I4" s="644"/>
      <c r="J4" s="644"/>
      <c r="K4" s="644"/>
      <c r="L4" s="32"/>
      <c r="M4" s="32"/>
      <c r="N4" s="32"/>
    </row>
    <row r="5" spans="1:14" x14ac:dyDescent="0.2">
      <c r="F5" s="32"/>
      <c r="G5" s="32"/>
      <c r="H5" s="32"/>
      <c r="J5" s="32"/>
      <c r="K5" s="32"/>
      <c r="L5" s="32"/>
      <c r="M5" s="32"/>
      <c r="N5" s="32"/>
    </row>
    <row r="6" spans="1:14" x14ac:dyDescent="0.2">
      <c r="F6" s="32"/>
      <c r="G6" s="32"/>
      <c r="H6" s="32"/>
      <c r="I6" s="32"/>
      <c r="J6" s="32"/>
      <c r="K6" s="32"/>
      <c r="L6" s="32"/>
      <c r="M6" s="32"/>
      <c r="N6" s="32"/>
    </row>
    <row r="8" spans="1:14" ht="15.75" x14ac:dyDescent="0.25">
      <c r="C8" s="645" t="s">
        <v>551</v>
      </c>
      <c r="D8" s="645"/>
      <c r="E8" s="645"/>
      <c r="F8" s="645"/>
      <c r="G8" s="645"/>
      <c r="H8" s="645"/>
      <c r="I8" s="645"/>
      <c r="J8" s="645"/>
    </row>
    <row r="9" spans="1:14" ht="15.75" x14ac:dyDescent="0.25">
      <c r="C9" s="645" t="s">
        <v>465</v>
      </c>
      <c r="D9" s="645"/>
      <c r="E9" s="645"/>
      <c r="F9" s="645"/>
      <c r="G9" s="645"/>
      <c r="H9" s="645"/>
      <c r="I9" s="645"/>
      <c r="J9" s="645"/>
    </row>
    <row r="10" spans="1:14" ht="15.75" x14ac:dyDescent="0.25">
      <c r="C10" s="645" t="s">
        <v>466</v>
      </c>
      <c r="D10" s="645"/>
      <c r="E10" s="645"/>
      <c r="F10" s="645"/>
      <c r="G10" s="645"/>
      <c r="H10" s="645"/>
      <c r="I10" s="645"/>
      <c r="J10" s="645"/>
    </row>
    <row r="11" spans="1:14" s="34" customFormat="1" ht="11.25" x14ac:dyDescent="0.2">
      <c r="A11" s="831">
        <v>1755900000</v>
      </c>
      <c r="B11" s="831"/>
      <c r="C11" s="36"/>
      <c r="D11" s="36"/>
      <c r="E11" s="36"/>
      <c r="F11" s="36"/>
      <c r="G11" s="36"/>
      <c r="H11" s="36"/>
      <c r="I11" s="36"/>
      <c r="J11" s="36"/>
    </row>
    <row r="12" spans="1:14" s="34" customFormat="1" ht="11.25" x14ac:dyDescent="0.2">
      <c r="A12" s="34" t="s">
        <v>130</v>
      </c>
      <c r="C12" s="36"/>
      <c r="D12" s="36"/>
      <c r="E12" s="36"/>
      <c r="F12" s="36"/>
      <c r="G12" s="36"/>
      <c r="H12" s="36"/>
      <c r="I12" s="398"/>
      <c r="J12" s="36"/>
    </row>
    <row r="13" spans="1:14" ht="13.5" thickBot="1" x14ac:dyDescent="0.25"/>
    <row r="14" spans="1:14" x14ac:dyDescent="0.2">
      <c r="A14" s="832" t="s">
        <v>467</v>
      </c>
      <c r="B14" s="844" t="s">
        <v>468</v>
      </c>
      <c r="C14" s="844" t="s">
        <v>469</v>
      </c>
      <c r="D14" s="844" t="s">
        <v>470</v>
      </c>
      <c r="E14" s="844" t="s">
        <v>471</v>
      </c>
      <c r="F14" s="844" t="s">
        <v>472</v>
      </c>
      <c r="G14" s="844" t="s">
        <v>473</v>
      </c>
      <c r="H14" s="844" t="s">
        <v>474</v>
      </c>
      <c r="I14" s="844" t="s">
        <v>475</v>
      </c>
      <c r="J14" s="841" t="s">
        <v>476</v>
      </c>
      <c r="K14" s="842"/>
      <c r="L14" s="842"/>
      <c r="M14" s="842"/>
      <c r="N14" s="843"/>
    </row>
    <row r="15" spans="1:14" ht="129" customHeight="1" thickBot="1" x14ac:dyDescent="0.25">
      <c r="A15" s="833"/>
      <c r="B15" s="845"/>
      <c r="C15" s="845"/>
      <c r="D15" s="845"/>
      <c r="E15" s="845"/>
      <c r="F15" s="845"/>
      <c r="G15" s="845"/>
      <c r="H15" s="845"/>
      <c r="I15" s="845"/>
      <c r="J15" s="397" t="s">
        <v>477</v>
      </c>
      <c r="K15" s="397" t="s">
        <v>478</v>
      </c>
      <c r="L15" s="397" t="s">
        <v>479</v>
      </c>
      <c r="M15" s="397" t="s">
        <v>480</v>
      </c>
      <c r="N15" s="399" t="s">
        <v>481</v>
      </c>
    </row>
    <row r="16" spans="1:14" s="36" customFormat="1" ht="11.25" thickBot="1" x14ac:dyDescent="0.2">
      <c r="A16" s="184">
        <v>1</v>
      </c>
      <c r="B16" s="185">
        <v>2</v>
      </c>
      <c r="C16" s="185">
        <v>3</v>
      </c>
      <c r="D16" s="185">
        <v>4</v>
      </c>
      <c r="E16" s="185">
        <v>5</v>
      </c>
      <c r="F16" s="185">
        <v>6</v>
      </c>
      <c r="G16" s="185">
        <v>7</v>
      </c>
      <c r="H16" s="185">
        <v>8</v>
      </c>
      <c r="I16" s="185">
        <v>9</v>
      </c>
      <c r="J16" s="185">
        <v>10</v>
      </c>
      <c r="K16" s="400">
        <v>11</v>
      </c>
      <c r="L16" s="400">
        <v>12</v>
      </c>
      <c r="M16" s="400">
        <v>13</v>
      </c>
      <c r="N16" s="401">
        <v>14</v>
      </c>
    </row>
    <row r="17" spans="1:14" s="36" customFormat="1" ht="76.5" customHeight="1" x14ac:dyDescent="0.2">
      <c r="A17" s="402">
        <v>1</v>
      </c>
      <c r="B17" s="403" t="s">
        <v>482</v>
      </c>
      <c r="C17" s="403" t="s">
        <v>117</v>
      </c>
      <c r="D17" s="404" t="s">
        <v>322</v>
      </c>
      <c r="E17" s="417" t="s">
        <v>488</v>
      </c>
      <c r="F17" s="405" t="s">
        <v>483</v>
      </c>
      <c r="G17" s="405" t="s">
        <v>117</v>
      </c>
      <c r="H17" s="406">
        <f>H18</f>
        <v>0</v>
      </c>
      <c r="I17" s="406">
        <f>I18</f>
        <v>-2100000</v>
      </c>
      <c r="J17" s="406">
        <f>J18</f>
        <v>-2100000</v>
      </c>
      <c r="K17" s="407"/>
      <c r="L17" s="407"/>
      <c r="M17" s="407"/>
      <c r="N17" s="408"/>
    </row>
    <row r="18" spans="1:14" s="36" customFormat="1" ht="15" x14ac:dyDescent="0.25">
      <c r="A18" s="779" t="s">
        <v>484</v>
      </c>
      <c r="B18" s="781"/>
      <c r="C18" s="410" t="s">
        <v>485</v>
      </c>
      <c r="D18" s="411"/>
      <c r="E18" s="781"/>
      <c r="F18" s="781"/>
      <c r="G18" s="682">
        <v>2026</v>
      </c>
      <c r="H18" s="829"/>
      <c r="I18" s="788">
        <v>-2100000</v>
      </c>
      <c r="J18" s="788">
        <v>-2100000</v>
      </c>
      <c r="K18" s="790"/>
      <c r="L18" s="790"/>
      <c r="M18" s="790"/>
      <c r="N18" s="792"/>
    </row>
    <row r="19" spans="1:14" s="36" customFormat="1" ht="93" customHeight="1" thickBot="1" x14ac:dyDescent="0.3">
      <c r="A19" s="780"/>
      <c r="B19" s="782"/>
      <c r="C19" s="823" t="s">
        <v>486</v>
      </c>
      <c r="D19" s="824"/>
      <c r="E19" s="782"/>
      <c r="F19" s="782"/>
      <c r="G19" s="800"/>
      <c r="H19" s="830"/>
      <c r="I19" s="789"/>
      <c r="J19" s="789"/>
      <c r="K19" s="791"/>
      <c r="L19" s="791"/>
      <c r="M19" s="791"/>
      <c r="N19" s="793"/>
    </row>
    <row r="20" spans="1:14" s="133" customFormat="1" ht="87" hidden="1" customHeight="1" x14ac:dyDescent="0.25">
      <c r="A20" s="402" t="s">
        <v>563</v>
      </c>
      <c r="B20" s="403" t="s">
        <v>482</v>
      </c>
      <c r="C20" s="403" t="s">
        <v>117</v>
      </c>
      <c r="D20" s="404" t="s">
        <v>322</v>
      </c>
      <c r="E20" s="417" t="s">
        <v>488</v>
      </c>
      <c r="F20" s="405" t="s">
        <v>489</v>
      </c>
      <c r="G20" s="405" t="s">
        <v>117</v>
      </c>
      <c r="H20" s="406">
        <f>SUM(H21:H24)</f>
        <v>0</v>
      </c>
      <c r="I20" s="406">
        <f t="shared" ref="I20:N20" si="0">I21+I23</f>
        <v>0</v>
      </c>
      <c r="J20" s="406">
        <f t="shared" si="0"/>
        <v>0</v>
      </c>
      <c r="K20" s="418">
        <f t="shared" si="0"/>
        <v>0</v>
      </c>
      <c r="L20" s="418">
        <f t="shared" si="0"/>
        <v>0</v>
      </c>
      <c r="M20" s="418">
        <f t="shared" si="0"/>
        <v>0</v>
      </c>
      <c r="N20" s="419">
        <f t="shared" si="0"/>
        <v>0</v>
      </c>
    </row>
    <row r="21" spans="1:14" s="133" customFormat="1" ht="18.75" hidden="1" customHeight="1" x14ac:dyDescent="0.25">
      <c r="A21" s="779" t="s">
        <v>484</v>
      </c>
      <c r="B21" s="781"/>
      <c r="C21" s="410" t="s">
        <v>491</v>
      </c>
      <c r="D21" s="411"/>
      <c r="E21" s="781"/>
      <c r="F21" s="781"/>
      <c r="G21" s="682" t="s">
        <v>454</v>
      </c>
      <c r="H21" s="788"/>
      <c r="I21" s="788"/>
      <c r="J21" s="788"/>
      <c r="K21" s="788"/>
      <c r="L21" s="790"/>
      <c r="M21" s="790"/>
      <c r="N21" s="792"/>
    </row>
    <row r="22" spans="1:14" s="133" customFormat="1" ht="37.5" hidden="1" customHeight="1" x14ac:dyDescent="0.25">
      <c r="A22" s="780"/>
      <c r="B22" s="782"/>
      <c r="C22" s="823" t="s">
        <v>492</v>
      </c>
      <c r="D22" s="824"/>
      <c r="E22" s="782"/>
      <c r="F22" s="782"/>
      <c r="G22" s="800"/>
      <c r="H22" s="789"/>
      <c r="I22" s="789"/>
      <c r="J22" s="789"/>
      <c r="K22" s="789"/>
      <c r="L22" s="791"/>
      <c r="M22" s="791"/>
      <c r="N22" s="793"/>
    </row>
    <row r="23" spans="1:14" s="133" customFormat="1" ht="16.5" hidden="1" customHeight="1" x14ac:dyDescent="0.25">
      <c r="A23" s="779" t="s">
        <v>564</v>
      </c>
      <c r="B23" s="781"/>
      <c r="C23" s="410" t="s">
        <v>493</v>
      </c>
      <c r="D23" s="414"/>
      <c r="E23" s="781"/>
      <c r="F23" s="781"/>
      <c r="G23" s="682" t="s">
        <v>494</v>
      </c>
      <c r="H23" s="788"/>
      <c r="I23" s="788"/>
      <c r="J23" s="788"/>
      <c r="K23" s="788"/>
      <c r="L23" s="790"/>
      <c r="M23" s="790"/>
      <c r="N23" s="792"/>
    </row>
    <row r="24" spans="1:14" s="133" customFormat="1" ht="37.5" hidden="1" customHeight="1" thickBot="1" x14ac:dyDescent="0.3">
      <c r="A24" s="815"/>
      <c r="B24" s="816"/>
      <c r="C24" s="827" t="s">
        <v>495</v>
      </c>
      <c r="D24" s="828"/>
      <c r="E24" s="816"/>
      <c r="F24" s="816"/>
      <c r="G24" s="683"/>
      <c r="H24" s="818"/>
      <c r="I24" s="818"/>
      <c r="J24" s="818"/>
      <c r="K24" s="818"/>
      <c r="L24" s="817"/>
      <c r="M24" s="817"/>
      <c r="N24" s="834"/>
    </row>
    <row r="25" spans="1:14" s="133" customFormat="1" ht="75.75" hidden="1" customHeight="1" x14ac:dyDescent="0.25">
      <c r="A25" s="402" t="s">
        <v>563</v>
      </c>
      <c r="B25" s="403" t="s">
        <v>482</v>
      </c>
      <c r="C25" s="403" t="s">
        <v>117</v>
      </c>
      <c r="D25" s="404" t="s">
        <v>322</v>
      </c>
      <c r="E25" s="417" t="s">
        <v>488</v>
      </c>
      <c r="F25" s="405" t="s">
        <v>612</v>
      </c>
      <c r="G25" s="405" t="s">
        <v>117</v>
      </c>
      <c r="H25" s="406">
        <f>H26</f>
        <v>0</v>
      </c>
      <c r="I25" s="406">
        <f>I26+I28</f>
        <v>0</v>
      </c>
      <c r="J25" s="406">
        <f>J26+J28</f>
        <v>0</v>
      </c>
      <c r="K25" s="407"/>
      <c r="L25" s="407"/>
      <c r="M25" s="407"/>
      <c r="N25" s="408"/>
    </row>
    <row r="26" spans="1:14" s="133" customFormat="1" ht="21" hidden="1" customHeight="1" x14ac:dyDescent="0.25">
      <c r="A26" s="779" t="s">
        <v>484</v>
      </c>
      <c r="B26" s="781"/>
      <c r="C26" s="410" t="s">
        <v>613</v>
      </c>
      <c r="D26" s="411"/>
      <c r="E26" s="781"/>
      <c r="F26" s="781"/>
      <c r="G26" s="682">
        <v>2026</v>
      </c>
      <c r="H26" s="788"/>
      <c r="I26" s="788">
        <f>J26</f>
        <v>0</v>
      </c>
      <c r="J26" s="788"/>
      <c r="K26" s="790"/>
      <c r="L26" s="790"/>
      <c r="M26" s="790"/>
      <c r="N26" s="792"/>
    </row>
    <row r="27" spans="1:14" s="133" customFormat="1" ht="51" hidden="1" customHeight="1" x14ac:dyDescent="0.25">
      <c r="A27" s="780"/>
      <c r="B27" s="782"/>
      <c r="C27" s="823" t="s">
        <v>628</v>
      </c>
      <c r="D27" s="824"/>
      <c r="E27" s="782"/>
      <c r="F27" s="782"/>
      <c r="G27" s="800"/>
      <c r="H27" s="789"/>
      <c r="I27" s="789"/>
      <c r="J27" s="789"/>
      <c r="K27" s="791"/>
      <c r="L27" s="791"/>
      <c r="M27" s="791"/>
      <c r="N27" s="793"/>
    </row>
    <row r="28" spans="1:14" s="133" customFormat="1" ht="18.75" hidden="1" customHeight="1" x14ac:dyDescent="0.25">
      <c r="A28" s="779" t="s">
        <v>564</v>
      </c>
      <c r="B28" s="413"/>
      <c r="C28" s="410" t="s">
        <v>632</v>
      </c>
      <c r="D28" s="411"/>
      <c r="E28" s="781"/>
      <c r="F28" s="781"/>
      <c r="G28" s="682">
        <v>2026</v>
      </c>
      <c r="H28" s="788"/>
      <c r="I28" s="788"/>
      <c r="J28" s="788"/>
      <c r="K28" s="790"/>
      <c r="L28" s="790"/>
      <c r="M28" s="790"/>
      <c r="N28" s="792"/>
    </row>
    <row r="29" spans="1:14" s="133" customFormat="1" ht="51" hidden="1" customHeight="1" x14ac:dyDescent="0.25">
      <c r="A29" s="810"/>
      <c r="B29" s="627"/>
      <c r="C29" s="839" t="s">
        <v>628</v>
      </c>
      <c r="D29" s="840"/>
      <c r="E29" s="835"/>
      <c r="F29" s="835"/>
      <c r="G29" s="709"/>
      <c r="H29" s="836"/>
      <c r="I29" s="836"/>
      <c r="J29" s="836"/>
      <c r="K29" s="837"/>
      <c r="L29" s="837"/>
      <c r="M29" s="837"/>
      <c r="N29" s="838"/>
    </row>
    <row r="30" spans="1:14" s="133" customFormat="1" ht="88.5" hidden="1" customHeight="1" x14ac:dyDescent="0.25">
      <c r="A30" s="439" t="s">
        <v>487</v>
      </c>
      <c r="B30" s="420" t="s">
        <v>482</v>
      </c>
      <c r="C30" s="420" t="s">
        <v>117</v>
      </c>
      <c r="D30" s="440" t="s">
        <v>431</v>
      </c>
      <c r="E30" s="420" t="s">
        <v>433</v>
      </c>
      <c r="F30" s="628" t="s">
        <v>496</v>
      </c>
      <c r="G30" s="420" t="s">
        <v>497</v>
      </c>
      <c r="H30" s="432">
        <f>H31+H33</f>
        <v>0</v>
      </c>
      <c r="I30" s="432">
        <f>I31+I33</f>
        <v>0</v>
      </c>
      <c r="J30" s="432">
        <f>J31+J33</f>
        <v>0</v>
      </c>
      <c r="K30" s="432">
        <f>K31+K33</f>
        <v>0</v>
      </c>
      <c r="L30" s="430"/>
      <c r="M30" s="430"/>
      <c r="N30" s="431"/>
    </row>
    <row r="31" spans="1:14" s="133" customFormat="1" ht="21.75" hidden="1" customHeight="1" x14ac:dyDescent="0.25">
      <c r="A31" s="779" t="s">
        <v>490</v>
      </c>
      <c r="B31" s="781"/>
      <c r="C31" s="410" t="s">
        <v>498</v>
      </c>
      <c r="D31" s="420"/>
      <c r="E31" s="781"/>
      <c r="F31" s="781"/>
      <c r="G31" s="819" t="s">
        <v>446</v>
      </c>
      <c r="H31" s="788"/>
      <c r="I31" s="788"/>
      <c r="J31" s="788"/>
      <c r="K31" s="788"/>
      <c r="L31" s="802"/>
      <c r="M31" s="802"/>
      <c r="N31" s="821"/>
    </row>
    <row r="32" spans="1:14" s="133" customFormat="1" ht="41.25" hidden="1" customHeight="1" x14ac:dyDescent="0.25">
      <c r="A32" s="780"/>
      <c r="B32" s="782"/>
      <c r="C32" s="823" t="s">
        <v>499</v>
      </c>
      <c r="D32" s="824"/>
      <c r="E32" s="782"/>
      <c r="F32" s="782"/>
      <c r="G32" s="847"/>
      <c r="H32" s="789"/>
      <c r="I32" s="789"/>
      <c r="J32" s="789"/>
      <c r="K32" s="789"/>
      <c r="L32" s="803"/>
      <c r="M32" s="803"/>
      <c r="N32" s="822"/>
    </row>
    <row r="33" spans="1:14" s="133" customFormat="1" ht="27" hidden="1" customHeight="1" x14ac:dyDescent="0.25">
      <c r="A33" s="779" t="s">
        <v>601</v>
      </c>
      <c r="B33" s="781"/>
      <c r="C33" s="410" t="s">
        <v>500</v>
      </c>
      <c r="D33" s="420"/>
      <c r="E33" s="781"/>
      <c r="F33" s="781"/>
      <c r="G33" s="819" t="s">
        <v>446</v>
      </c>
      <c r="H33" s="788"/>
      <c r="I33" s="788"/>
      <c r="J33" s="788"/>
      <c r="K33" s="788"/>
      <c r="L33" s="790"/>
      <c r="M33" s="790"/>
      <c r="N33" s="792"/>
    </row>
    <row r="34" spans="1:14" s="133" customFormat="1" ht="48" hidden="1" customHeight="1" thickBot="1" x14ac:dyDescent="0.3">
      <c r="A34" s="815"/>
      <c r="B34" s="816"/>
      <c r="C34" s="825" t="s">
        <v>501</v>
      </c>
      <c r="D34" s="826"/>
      <c r="E34" s="816"/>
      <c r="F34" s="816"/>
      <c r="G34" s="820"/>
      <c r="H34" s="818"/>
      <c r="I34" s="818"/>
      <c r="J34" s="818"/>
      <c r="K34" s="789"/>
      <c r="L34" s="817"/>
      <c r="M34" s="817"/>
      <c r="N34" s="834"/>
    </row>
    <row r="35" spans="1:14" s="121" customFormat="1" ht="26.25" customHeight="1" thickBot="1" x14ac:dyDescent="0.3">
      <c r="A35" s="421"/>
      <c r="B35" s="812" t="s">
        <v>502</v>
      </c>
      <c r="C35" s="813"/>
      <c r="D35" s="814"/>
      <c r="E35" s="422"/>
      <c r="F35" s="422"/>
      <c r="G35" s="422"/>
      <c r="H35" s="423">
        <f>H30+H20+H17+H25</f>
        <v>0</v>
      </c>
      <c r="I35" s="423">
        <f>I30+I20+I17+I25</f>
        <v>-2100000</v>
      </c>
      <c r="J35" s="423">
        <f>J30+J20+J17+J25</f>
        <v>-2100000</v>
      </c>
      <c r="K35" s="423">
        <f>K30+K20+K17</f>
        <v>0</v>
      </c>
      <c r="L35" s="423"/>
      <c r="M35" s="424"/>
      <c r="N35" s="425"/>
    </row>
    <row r="36" spans="1:14" s="133" customFormat="1" ht="81" hidden="1" customHeight="1" x14ac:dyDescent="0.25">
      <c r="A36" s="412" t="s">
        <v>487</v>
      </c>
      <c r="B36" s="413" t="s">
        <v>504</v>
      </c>
      <c r="C36" s="409" t="s">
        <v>117</v>
      </c>
      <c r="D36" s="426" t="s">
        <v>505</v>
      </c>
      <c r="E36" s="413" t="s">
        <v>506</v>
      </c>
      <c r="F36" s="427" t="s">
        <v>507</v>
      </c>
      <c r="G36" s="413"/>
      <c r="H36" s="428">
        <f>H37</f>
        <v>0</v>
      </c>
      <c r="I36" s="428">
        <f>I37</f>
        <v>0</v>
      </c>
      <c r="J36" s="428">
        <f>J37</f>
        <v>0</v>
      </c>
      <c r="K36" s="415"/>
      <c r="L36" s="415"/>
      <c r="M36" s="415"/>
      <c r="N36" s="416"/>
    </row>
    <row r="37" spans="1:14" s="133" customFormat="1" ht="18.75" hidden="1" customHeight="1" x14ac:dyDescent="0.25">
      <c r="A37" s="779" t="s">
        <v>490</v>
      </c>
      <c r="B37" s="781"/>
      <c r="C37" s="410" t="s">
        <v>509</v>
      </c>
      <c r="D37" s="420"/>
      <c r="E37" s="781"/>
      <c r="F37" s="781"/>
      <c r="G37" s="819" t="s">
        <v>510</v>
      </c>
      <c r="H37" s="788"/>
      <c r="I37" s="788"/>
      <c r="J37" s="788"/>
      <c r="K37" s="790"/>
      <c r="L37" s="790"/>
      <c r="M37" s="790"/>
      <c r="N37" s="792"/>
    </row>
    <row r="38" spans="1:14" s="133" customFormat="1" ht="75" hidden="1" customHeight="1" thickBot="1" x14ac:dyDescent="0.3">
      <c r="A38" s="815"/>
      <c r="B38" s="816"/>
      <c r="C38" s="825" t="s">
        <v>511</v>
      </c>
      <c r="D38" s="826"/>
      <c r="E38" s="816"/>
      <c r="F38" s="816"/>
      <c r="G38" s="820"/>
      <c r="H38" s="818"/>
      <c r="I38" s="818"/>
      <c r="J38" s="818"/>
      <c r="K38" s="817"/>
      <c r="L38" s="817"/>
      <c r="M38" s="817"/>
      <c r="N38" s="834"/>
    </row>
    <row r="39" spans="1:14" s="133" customFormat="1" ht="31.5" hidden="1" customHeight="1" thickBot="1" x14ac:dyDescent="0.3">
      <c r="A39" s="429"/>
      <c r="B39" s="812" t="s">
        <v>502</v>
      </c>
      <c r="C39" s="813"/>
      <c r="D39" s="814"/>
      <c r="E39" s="422"/>
      <c r="F39" s="422"/>
      <c r="G39" s="422"/>
      <c r="H39" s="423">
        <f>H36</f>
        <v>0</v>
      </c>
      <c r="I39" s="423">
        <f>I36</f>
        <v>0</v>
      </c>
      <c r="J39" s="423">
        <f>J36</f>
        <v>0</v>
      </c>
      <c r="K39" s="424"/>
      <c r="L39" s="424"/>
      <c r="M39" s="424"/>
      <c r="N39" s="425"/>
    </row>
    <row r="40" spans="1:14" s="133" customFormat="1" ht="93" hidden="1" customHeight="1" x14ac:dyDescent="0.25">
      <c r="A40" s="412" t="s">
        <v>565</v>
      </c>
      <c r="B40" s="413" t="s">
        <v>512</v>
      </c>
      <c r="C40" s="413" t="s">
        <v>117</v>
      </c>
      <c r="D40" s="426" t="s">
        <v>391</v>
      </c>
      <c r="E40" s="453" t="s">
        <v>585</v>
      </c>
      <c r="F40" s="413" t="s">
        <v>153</v>
      </c>
      <c r="G40" s="413"/>
      <c r="H40" s="428">
        <f>SUM(H41:H66)</f>
        <v>0</v>
      </c>
      <c r="I40" s="428">
        <f>SUM(I41:I66)</f>
        <v>0</v>
      </c>
      <c r="J40" s="428">
        <f>SUM(J41:J66)</f>
        <v>0</v>
      </c>
      <c r="K40" s="428"/>
      <c r="L40" s="415"/>
      <c r="M40" s="415"/>
      <c r="N40" s="416"/>
    </row>
    <row r="41" spans="1:14" s="133" customFormat="1" ht="15" hidden="1" x14ac:dyDescent="0.25">
      <c r="A41" s="779" t="s">
        <v>484</v>
      </c>
      <c r="B41" s="783"/>
      <c r="C41" s="133" t="s">
        <v>513</v>
      </c>
      <c r="D41" s="420"/>
      <c r="E41" s="783"/>
      <c r="F41" s="783"/>
      <c r="G41" s="706">
        <v>2026</v>
      </c>
      <c r="H41" s="784"/>
      <c r="I41" s="784"/>
      <c r="J41" s="784"/>
      <c r="K41" s="794"/>
      <c r="L41" s="786"/>
      <c r="M41" s="786"/>
      <c r="N41" s="785"/>
    </row>
    <row r="42" spans="1:14" s="133" customFormat="1" ht="24.75" hidden="1" customHeight="1" x14ac:dyDescent="0.25">
      <c r="A42" s="780"/>
      <c r="B42" s="783"/>
      <c r="C42" s="801" t="s">
        <v>514</v>
      </c>
      <c r="D42" s="801"/>
      <c r="E42" s="783"/>
      <c r="F42" s="783"/>
      <c r="G42" s="706"/>
      <c r="H42" s="784"/>
      <c r="I42" s="784"/>
      <c r="J42" s="784"/>
      <c r="K42" s="794"/>
      <c r="L42" s="786"/>
      <c r="M42" s="786"/>
      <c r="N42" s="785"/>
    </row>
    <row r="43" spans="1:14" s="133" customFormat="1" ht="15" hidden="1" x14ac:dyDescent="0.25">
      <c r="A43" s="779" t="s">
        <v>564</v>
      </c>
      <c r="B43" s="783"/>
      <c r="C43" s="133" t="s">
        <v>515</v>
      </c>
      <c r="D43" s="420"/>
      <c r="E43" s="783"/>
      <c r="F43" s="783"/>
      <c r="G43" s="706">
        <v>2026</v>
      </c>
      <c r="H43" s="784"/>
      <c r="I43" s="784"/>
      <c r="J43" s="784"/>
      <c r="K43" s="786"/>
      <c r="L43" s="786"/>
      <c r="M43" s="786"/>
      <c r="N43" s="785"/>
    </row>
    <row r="44" spans="1:14" s="133" customFormat="1" ht="84.75" hidden="1" customHeight="1" x14ac:dyDescent="0.25">
      <c r="A44" s="780"/>
      <c r="B44" s="783"/>
      <c r="C44" s="801" t="s">
        <v>516</v>
      </c>
      <c r="D44" s="801"/>
      <c r="E44" s="783"/>
      <c r="F44" s="783"/>
      <c r="G44" s="706"/>
      <c r="H44" s="784"/>
      <c r="I44" s="784"/>
      <c r="J44" s="784"/>
      <c r="K44" s="786"/>
      <c r="L44" s="786"/>
      <c r="M44" s="786"/>
      <c r="N44" s="785"/>
    </row>
    <row r="45" spans="1:14" s="133" customFormat="1" ht="15" hidden="1" x14ac:dyDescent="0.25">
      <c r="A45" s="779" t="s">
        <v>591</v>
      </c>
      <c r="B45" s="783"/>
      <c r="C45" s="133" t="s">
        <v>517</v>
      </c>
      <c r="D45" s="420"/>
      <c r="E45" s="783"/>
      <c r="F45" s="783"/>
      <c r="G45" s="706">
        <v>2026</v>
      </c>
      <c r="H45" s="784"/>
      <c r="I45" s="784"/>
      <c r="J45" s="784"/>
      <c r="K45" s="786"/>
      <c r="L45" s="786"/>
      <c r="M45" s="786"/>
      <c r="N45" s="785"/>
    </row>
    <row r="46" spans="1:14" s="133" customFormat="1" ht="67.5" hidden="1" customHeight="1" x14ac:dyDescent="0.25">
      <c r="A46" s="780"/>
      <c r="B46" s="783"/>
      <c r="C46" s="801" t="s">
        <v>518</v>
      </c>
      <c r="D46" s="801"/>
      <c r="E46" s="783"/>
      <c r="F46" s="783"/>
      <c r="G46" s="706"/>
      <c r="H46" s="784"/>
      <c r="I46" s="784"/>
      <c r="J46" s="784"/>
      <c r="K46" s="786"/>
      <c r="L46" s="786"/>
      <c r="M46" s="786"/>
      <c r="N46" s="785"/>
    </row>
    <row r="47" spans="1:14" s="133" customFormat="1" ht="15" hidden="1" x14ac:dyDescent="0.25">
      <c r="A47" s="779" t="s">
        <v>592</v>
      </c>
      <c r="B47" s="783"/>
      <c r="C47" s="133" t="s">
        <v>519</v>
      </c>
      <c r="D47" s="420"/>
      <c r="E47" s="783"/>
      <c r="F47" s="783"/>
      <c r="G47" s="706">
        <v>2026</v>
      </c>
      <c r="H47" s="784"/>
      <c r="I47" s="784"/>
      <c r="J47" s="784"/>
      <c r="K47" s="786"/>
      <c r="L47" s="786"/>
      <c r="M47" s="786"/>
      <c r="N47" s="785"/>
    </row>
    <row r="48" spans="1:14" s="133" customFormat="1" ht="43.5" hidden="1" customHeight="1" x14ac:dyDescent="0.25">
      <c r="A48" s="780"/>
      <c r="B48" s="783"/>
      <c r="C48" s="801" t="s">
        <v>520</v>
      </c>
      <c r="D48" s="801"/>
      <c r="E48" s="783"/>
      <c r="F48" s="783"/>
      <c r="G48" s="706"/>
      <c r="H48" s="784"/>
      <c r="I48" s="784"/>
      <c r="J48" s="784"/>
      <c r="K48" s="786"/>
      <c r="L48" s="786"/>
      <c r="M48" s="786"/>
      <c r="N48" s="785"/>
    </row>
    <row r="49" spans="1:14" s="133" customFormat="1" ht="15" hidden="1" x14ac:dyDescent="0.25">
      <c r="A49" s="779" t="s">
        <v>593</v>
      </c>
      <c r="B49" s="783"/>
      <c r="C49" s="133" t="s">
        <v>521</v>
      </c>
      <c r="D49" s="420"/>
      <c r="E49" s="783"/>
      <c r="F49" s="783"/>
      <c r="G49" s="706">
        <v>2026</v>
      </c>
      <c r="H49" s="784"/>
      <c r="I49" s="784"/>
      <c r="J49" s="784"/>
      <c r="K49" s="786"/>
      <c r="L49" s="786"/>
      <c r="M49" s="786"/>
      <c r="N49" s="785"/>
    </row>
    <row r="50" spans="1:14" s="133" customFormat="1" ht="36" hidden="1" customHeight="1" x14ac:dyDescent="0.25">
      <c r="A50" s="780"/>
      <c r="B50" s="783"/>
      <c r="C50" s="801" t="s">
        <v>522</v>
      </c>
      <c r="D50" s="801"/>
      <c r="E50" s="783"/>
      <c r="F50" s="783"/>
      <c r="G50" s="706"/>
      <c r="H50" s="784"/>
      <c r="I50" s="784"/>
      <c r="J50" s="784"/>
      <c r="K50" s="786"/>
      <c r="L50" s="786"/>
      <c r="M50" s="786"/>
      <c r="N50" s="785"/>
    </row>
    <row r="51" spans="1:14" s="133" customFormat="1" ht="15" hidden="1" x14ac:dyDescent="0.25">
      <c r="A51" s="779" t="s">
        <v>594</v>
      </c>
      <c r="B51" s="783"/>
      <c r="C51" s="133" t="s">
        <v>523</v>
      </c>
      <c r="D51" s="420"/>
      <c r="E51" s="783"/>
      <c r="F51" s="783"/>
      <c r="G51" s="706">
        <v>2026</v>
      </c>
      <c r="H51" s="784"/>
      <c r="I51" s="784"/>
      <c r="J51" s="784"/>
      <c r="K51" s="786"/>
      <c r="L51" s="786"/>
      <c r="M51" s="786"/>
      <c r="N51" s="785"/>
    </row>
    <row r="52" spans="1:14" s="133" customFormat="1" ht="49.5" hidden="1" customHeight="1" x14ac:dyDescent="0.25">
      <c r="A52" s="780"/>
      <c r="B52" s="783"/>
      <c r="C52" s="801" t="s">
        <v>524</v>
      </c>
      <c r="D52" s="801"/>
      <c r="E52" s="783"/>
      <c r="F52" s="783"/>
      <c r="G52" s="706"/>
      <c r="H52" s="784"/>
      <c r="I52" s="784"/>
      <c r="J52" s="784"/>
      <c r="K52" s="786"/>
      <c r="L52" s="786"/>
      <c r="M52" s="786"/>
      <c r="N52" s="785"/>
    </row>
    <row r="53" spans="1:14" s="133" customFormat="1" ht="15" hidden="1" x14ac:dyDescent="0.25">
      <c r="A53" s="779" t="s">
        <v>595</v>
      </c>
      <c r="B53" s="783"/>
      <c r="C53" s="133" t="s">
        <v>525</v>
      </c>
      <c r="D53" s="420"/>
      <c r="E53" s="783"/>
      <c r="F53" s="783"/>
      <c r="G53" s="706">
        <v>2026</v>
      </c>
      <c r="H53" s="784"/>
      <c r="I53" s="784"/>
      <c r="J53" s="784"/>
      <c r="K53" s="786"/>
      <c r="L53" s="786"/>
      <c r="M53" s="786"/>
      <c r="N53" s="785"/>
    </row>
    <row r="54" spans="1:14" s="133" customFormat="1" ht="24.75" hidden="1" customHeight="1" x14ac:dyDescent="0.25">
      <c r="A54" s="780"/>
      <c r="B54" s="783"/>
      <c r="C54" s="801" t="s">
        <v>526</v>
      </c>
      <c r="D54" s="801"/>
      <c r="E54" s="783"/>
      <c r="F54" s="783"/>
      <c r="G54" s="706"/>
      <c r="H54" s="784"/>
      <c r="I54" s="784"/>
      <c r="J54" s="784"/>
      <c r="K54" s="786"/>
      <c r="L54" s="786"/>
      <c r="M54" s="786"/>
      <c r="N54" s="785"/>
    </row>
    <row r="55" spans="1:14" s="133" customFormat="1" ht="15" hidden="1" x14ac:dyDescent="0.25">
      <c r="A55" s="779" t="s">
        <v>596</v>
      </c>
      <c r="B55" s="783"/>
      <c r="C55" s="133" t="s">
        <v>527</v>
      </c>
      <c r="D55" s="420"/>
      <c r="E55" s="783"/>
      <c r="F55" s="783"/>
      <c r="G55" s="706">
        <v>2026</v>
      </c>
      <c r="H55" s="784"/>
      <c r="I55" s="784"/>
      <c r="J55" s="784"/>
      <c r="K55" s="786"/>
      <c r="L55" s="786"/>
      <c r="M55" s="786"/>
      <c r="N55" s="785"/>
    </row>
    <row r="56" spans="1:14" s="133" customFormat="1" ht="23.25" hidden="1" customHeight="1" x14ac:dyDescent="0.25">
      <c r="A56" s="780"/>
      <c r="B56" s="783"/>
      <c r="C56" s="801" t="s">
        <v>528</v>
      </c>
      <c r="D56" s="801"/>
      <c r="E56" s="783"/>
      <c r="F56" s="783"/>
      <c r="G56" s="706"/>
      <c r="H56" s="784"/>
      <c r="I56" s="784"/>
      <c r="J56" s="784"/>
      <c r="K56" s="786"/>
      <c r="L56" s="786"/>
      <c r="M56" s="786"/>
      <c r="N56" s="785"/>
    </row>
    <row r="57" spans="1:14" s="133" customFormat="1" ht="15" hidden="1" x14ac:dyDescent="0.25">
      <c r="A57" s="779" t="s">
        <v>597</v>
      </c>
      <c r="B57" s="783"/>
      <c r="C57" s="133" t="s">
        <v>529</v>
      </c>
      <c r="D57" s="420"/>
      <c r="E57" s="783"/>
      <c r="F57" s="783"/>
      <c r="G57" s="706">
        <v>2026</v>
      </c>
      <c r="H57" s="784"/>
      <c r="I57" s="784"/>
      <c r="J57" s="784"/>
      <c r="K57" s="786"/>
      <c r="L57" s="786"/>
      <c r="M57" s="786"/>
      <c r="N57" s="785"/>
    </row>
    <row r="58" spans="1:14" s="133" customFormat="1" ht="33.75" hidden="1" customHeight="1" x14ac:dyDescent="0.25">
      <c r="A58" s="780"/>
      <c r="B58" s="783"/>
      <c r="C58" s="801" t="s">
        <v>530</v>
      </c>
      <c r="D58" s="801"/>
      <c r="E58" s="783"/>
      <c r="F58" s="783"/>
      <c r="G58" s="706"/>
      <c r="H58" s="784"/>
      <c r="I58" s="784"/>
      <c r="J58" s="784"/>
      <c r="K58" s="786"/>
      <c r="L58" s="786"/>
      <c r="M58" s="786"/>
      <c r="N58" s="785"/>
    </row>
    <row r="59" spans="1:14" s="133" customFormat="1" ht="15" hidden="1" x14ac:dyDescent="0.25">
      <c r="A59" s="779" t="s">
        <v>598</v>
      </c>
      <c r="B59" s="783"/>
      <c r="C59" s="133" t="s">
        <v>531</v>
      </c>
      <c r="D59" s="420"/>
      <c r="E59" s="783"/>
      <c r="F59" s="783"/>
      <c r="G59" s="706">
        <v>2026</v>
      </c>
      <c r="H59" s="784"/>
      <c r="I59" s="784"/>
      <c r="J59" s="784"/>
      <c r="K59" s="786"/>
      <c r="L59" s="786"/>
      <c r="M59" s="786"/>
      <c r="N59" s="785"/>
    </row>
    <row r="60" spans="1:14" s="133" customFormat="1" ht="30" hidden="1" customHeight="1" x14ac:dyDescent="0.25">
      <c r="A60" s="780"/>
      <c r="B60" s="783"/>
      <c r="C60" s="801" t="s">
        <v>532</v>
      </c>
      <c r="D60" s="801"/>
      <c r="E60" s="783"/>
      <c r="F60" s="783"/>
      <c r="G60" s="706"/>
      <c r="H60" s="784"/>
      <c r="I60" s="784"/>
      <c r="J60" s="784"/>
      <c r="K60" s="786"/>
      <c r="L60" s="786"/>
      <c r="M60" s="786"/>
      <c r="N60" s="785"/>
    </row>
    <row r="61" spans="1:14" s="133" customFormat="1" ht="15" hidden="1" x14ac:dyDescent="0.25">
      <c r="A61" s="779" t="s">
        <v>599</v>
      </c>
      <c r="B61" s="783"/>
      <c r="C61" s="133" t="s">
        <v>533</v>
      </c>
      <c r="D61" s="420"/>
      <c r="E61" s="783"/>
      <c r="F61" s="783"/>
      <c r="G61" s="706">
        <v>2026</v>
      </c>
      <c r="H61" s="784"/>
      <c r="I61" s="784"/>
      <c r="J61" s="784"/>
      <c r="K61" s="786"/>
      <c r="L61" s="786"/>
      <c r="M61" s="786"/>
      <c r="N61" s="785"/>
    </row>
    <row r="62" spans="1:14" s="133" customFormat="1" ht="45.75" hidden="1" customHeight="1" x14ac:dyDescent="0.25">
      <c r="A62" s="780"/>
      <c r="B62" s="783"/>
      <c r="C62" s="801" t="s">
        <v>534</v>
      </c>
      <c r="D62" s="801"/>
      <c r="E62" s="783"/>
      <c r="F62" s="783"/>
      <c r="G62" s="706"/>
      <c r="H62" s="784"/>
      <c r="I62" s="784"/>
      <c r="J62" s="784"/>
      <c r="K62" s="786"/>
      <c r="L62" s="786"/>
      <c r="M62" s="786"/>
      <c r="N62" s="785"/>
    </row>
    <row r="63" spans="1:14" s="133" customFormat="1" ht="27" hidden="1" customHeight="1" x14ac:dyDescent="0.25">
      <c r="A63" s="779" t="s">
        <v>600</v>
      </c>
      <c r="B63" s="783"/>
      <c r="C63" s="133" t="s">
        <v>587</v>
      </c>
      <c r="D63" s="420"/>
      <c r="E63" s="783"/>
      <c r="F63" s="783"/>
      <c r="G63" s="706">
        <v>2026</v>
      </c>
      <c r="H63" s="784"/>
      <c r="I63" s="784"/>
      <c r="J63" s="784"/>
      <c r="K63" s="786"/>
      <c r="L63" s="786"/>
      <c r="M63" s="786"/>
      <c r="N63" s="785"/>
    </row>
    <row r="64" spans="1:14" s="133" customFormat="1" ht="45.75" hidden="1" customHeight="1" x14ac:dyDescent="0.25">
      <c r="A64" s="780"/>
      <c r="B64" s="783"/>
      <c r="C64" s="801" t="s">
        <v>586</v>
      </c>
      <c r="D64" s="801"/>
      <c r="E64" s="783"/>
      <c r="F64" s="783"/>
      <c r="G64" s="706"/>
      <c r="H64" s="784"/>
      <c r="I64" s="784"/>
      <c r="J64" s="784"/>
      <c r="K64" s="786"/>
      <c r="L64" s="786"/>
      <c r="M64" s="786"/>
      <c r="N64" s="785"/>
    </row>
    <row r="65" spans="1:14" s="133" customFormat="1" ht="28.5" hidden="1" customHeight="1" x14ac:dyDescent="0.25">
      <c r="A65" s="779" t="s">
        <v>566</v>
      </c>
      <c r="B65" s="783"/>
      <c r="C65" s="133" t="s">
        <v>587</v>
      </c>
      <c r="D65" s="420"/>
      <c r="E65" s="783"/>
      <c r="F65" s="783"/>
      <c r="G65" s="706">
        <v>2026</v>
      </c>
      <c r="H65" s="784"/>
      <c r="I65" s="784"/>
      <c r="J65" s="788"/>
      <c r="K65" s="788"/>
      <c r="L65" s="786"/>
      <c r="M65" s="786"/>
      <c r="N65" s="785"/>
    </row>
    <row r="66" spans="1:14" s="133" customFormat="1" ht="45.75" hidden="1" customHeight="1" x14ac:dyDescent="0.25">
      <c r="A66" s="780"/>
      <c r="B66" s="783"/>
      <c r="C66" s="801" t="s">
        <v>586</v>
      </c>
      <c r="D66" s="801"/>
      <c r="E66" s="783"/>
      <c r="F66" s="783"/>
      <c r="G66" s="706"/>
      <c r="H66" s="784"/>
      <c r="I66" s="784"/>
      <c r="J66" s="789"/>
      <c r="K66" s="789"/>
      <c r="L66" s="786"/>
      <c r="M66" s="786"/>
      <c r="N66" s="785"/>
    </row>
    <row r="67" spans="1:14" s="133" customFormat="1" ht="93" hidden="1" customHeight="1" x14ac:dyDescent="0.25">
      <c r="A67" s="412" t="s">
        <v>503</v>
      </c>
      <c r="B67" s="413" t="s">
        <v>512</v>
      </c>
      <c r="C67" s="413" t="s">
        <v>117</v>
      </c>
      <c r="D67" s="426" t="s">
        <v>560</v>
      </c>
      <c r="E67" s="453" t="s">
        <v>561</v>
      </c>
      <c r="F67" s="413" t="s">
        <v>153</v>
      </c>
      <c r="G67" s="413"/>
      <c r="H67" s="428">
        <f>SUM(H68:H71)</f>
        <v>0</v>
      </c>
      <c r="I67" s="428">
        <f>I68+I70</f>
        <v>0</v>
      </c>
      <c r="J67" s="428">
        <f>J68+J70</f>
        <v>0</v>
      </c>
      <c r="K67" s="428">
        <f>SUM(K68:K85)</f>
        <v>0</v>
      </c>
      <c r="L67" s="415"/>
      <c r="M67" s="415"/>
      <c r="N67" s="416"/>
    </row>
    <row r="68" spans="1:14" s="133" customFormat="1" ht="18.75" hidden="1" customHeight="1" x14ac:dyDescent="0.25">
      <c r="A68" s="779" t="s">
        <v>490</v>
      </c>
      <c r="B68" s="783"/>
      <c r="C68" s="133" t="s">
        <v>513</v>
      </c>
      <c r="D68" s="420"/>
      <c r="E68" s="783"/>
      <c r="F68" s="783"/>
      <c r="G68" s="706">
        <v>2026</v>
      </c>
      <c r="H68" s="784"/>
      <c r="I68" s="784"/>
      <c r="J68" s="784"/>
      <c r="K68" s="794"/>
      <c r="L68" s="786"/>
      <c r="M68" s="786"/>
      <c r="N68" s="785"/>
    </row>
    <row r="69" spans="1:14" s="133" customFormat="1" ht="19.5" hidden="1" customHeight="1" x14ac:dyDescent="0.25">
      <c r="A69" s="780"/>
      <c r="B69" s="783"/>
      <c r="C69" s="801" t="s">
        <v>514</v>
      </c>
      <c r="D69" s="801"/>
      <c r="E69" s="783"/>
      <c r="F69" s="783"/>
      <c r="G69" s="706"/>
      <c r="H69" s="784"/>
      <c r="I69" s="784"/>
      <c r="J69" s="784"/>
      <c r="K69" s="794"/>
      <c r="L69" s="786"/>
      <c r="M69" s="786"/>
      <c r="N69" s="785"/>
    </row>
    <row r="70" spans="1:14" s="133" customFormat="1" ht="24.75" hidden="1" customHeight="1" x14ac:dyDescent="0.25">
      <c r="A70" s="779" t="s">
        <v>508</v>
      </c>
      <c r="B70" s="420"/>
      <c r="C70" s="133" t="s">
        <v>587</v>
      </c>
      <c r="D70" s="420"/>
      <c r="E70" s="783"/>
      <c r="F70" s="783"/>
      <c r="G70" s="706">
        <v>2026</v>
      </c>
      <c r="H70" s="784"/>
      <c r="I70" s="784"/>
      <c r="J70" s="784"/>
      <c r="K70" s="788"/>
      <c r="L70" s="790"/>
      <c r="M70" s="790"/>
      <c r="N70" s="792"/>
    </row>
    <row r="71" spans="1:14" s="133" customFormat="1" ht="45.75" hidden="1" customHeight="1" x14ac:dyDescent="0.25">
      <c r="A71" s="780"/>
      <c r="B71" s="420"/>
      <c r="C71" s="801" t="s">
        <v>586</v>
      </c>
      <c r="D71" s="801"/>
      <c r="E71" s="783"/>
      <c r="F71" s="783"/>
      <c r="G71" s="706"/>
      <c r="H71" s="784"/>
      <c r="I71" s="784"/>
      <c r="J71" s="784"/>
      <c r="K71" s="789"/>
      <c r="L71" s="791"/>
      <c r="M71" s="791"/>
      <c r="N71" s="793"/>
    </row>
    <row r="72" spans="1:14" s="133" customFormat="1" ht="15" hidden="1" x14ac:dyDescent="0.25">
      <c r="A72" s="779" t="s">
        <v>565</v>
      </c>
      <c r="B72" s="783" t="s">
        <v>512</v>
      </c>
      <c r="C72" s="783" t="s">
        <v>117</v>
      </c>
      <c r="D72" s="811" t="s">
        <v>535</v>
      </c>
      <c r="E72" s="783" t="s">
        <v>536</v>
      </c>
      <c r="F72" s="783" t="s">
        <v>153</v>
      </c>
      <c r="G72" s="706"/>
      <c r="H72" s="787"/>
      <c r="I72" s="787">
        <f>I81+I83</f>
        <v>0</v>
      </c>
      <c r="J72" s="787">
        <f>J81+J83</f>
        <v>0</v>
      </c>
      <c r="K72" s="786"/>
      <c r="L72" s="786"/>
      <c r="M72" s="786"/>
      <c r="N72" s="785"/>
    </row>
    <row r="73" spans="1:14" s="133" customFormat="1" ht="15" hidden="1" x14ac:dyDescent="0.25">
      <c r="A73" s="810"/>
      <c r="B73" s="783"/>
      <c r="C73" s="783"/>
      <c r="D73" s="811"/>
      <c r="E73" s="783"/>
      <c r="F73" s="783"/>
      <c r="G73" s="706"/>
      <c r="H73" s="787"/>
      <c r="I73" s="787"/>
      <c r="J73" s="787"/>
      <c r="K73" s="786"/>
      <c r="L73" s="786"/>
      <c r="M73" s="786"/>
      <c r="N73" s="785"/>
    </row>
    <row r="74" spans="1:14" s="133" customFormat="1" ht="15" hidden="1" x14ac:dyDescent="0.25">
      <c r="A74" s="810"/>
      <c r="B74" s="783"/>
      <c r="C74" s="783"/>
      <c r="D74" s="811"/>
      <c r="E74" s="783"/>
      <c r="F74" s="783"/>
      <c r="G74" s="706"/>
      <c r="H74" s="787"/>
      <c r="I74" s="787"/>
      <c r="J74" s="787"/>
      <c r="K74" s="786"/>
      <c r="L74" s="786"/>
      <c r="M74" s="786"/>
      <c r="N74" s="785"/>
    </row>
    <row r="75" spans="1:14" s="133" customFormat="1" ht="15" hidden="1" x14ac:dyDescent="0.25">
      <c r="A75" s="810"/>
      <c r="B75" s="783"/>
      <c r="C75" s="783"/>
      <c r="D75" s="811"/>
      <c r="E75" s="783"/>
      <c r="F75" s="783"/>
      <c r="G75" s="706"/>
      <c r="H75" s="787"/>
      <c r="I75" s="787"/>
      <c r="J75" s="787"/>
      <c r="K75" s="786"/>
      <c r="L75" s="786"/>
      <c r="M75" s="786"/>
      <c r="N75" s="785"/>
    </row>
    <row r="76" spans="1:14" s="133" customFormat="1" ht="15" hidden="1" x14ac:dyDescent="0.25">
      <c r="A76" s="810"/>
      <c r="B76" s="783"/>
      <c r="C76" s="783"/>
      <c r="D76" s="811"/>
      <c r="E76" s="783"/>
      <c r="F76" s="783"/>
      <c r="G76" s="706"/>
      <c r="H76" s="787"/>
      <c r="I76" s="787"/>
      <c r="J76" s="787"/>
      <c r="K76" s="786"/>
      <c r="L76" s="786"/>
      <c r="M76" s="786"/>
      <c r="N76" s="785"/>
    </row>
    <row r="77" spans="1:14" s="133" customFormat="1" ht="9" hidden="1" customHeight="1" x14ac:dyDescent="0.25">
      <c r="A77" s="810"/>
      <c r="B77" s="783"/>
      <c r="C77" s="783"/>
      <c r="D77" s="811"/>
      <c r="E77" s="783"/>
      <c r="F77" s="783"/>
      <c r="G77" s="706"/>
      <c r="H77" s="787"/>
      <c r="I77" s="787"/>
      <c r="J77" s="787"/>
      <c r="K77" s="786"/>
      <c r="L77" s="786"/>
      <c r="M77" s="786"/>
      <c r="N77" s="785"/>
    </row>
    <row r="78" spans="1:14" s="133" customFormat="1" ht="1.5" hidden="1" customHeight="1" x14ac:dyDescent="0.25">
      <c r="A78" s="810"/>
      <c r="B78" s="783"/>
      <c r="C78" s="783"/>
      <c r="D78" s="811"/>
      <c r="E78" s="783"/>
      <c r="F78" s="783"/>
      <c r="G78" s="706"/>
      <c r="H78" s="787"/>
      <c r="I78" s="787"/>
      <c r="J78" s="787"/>
      <c r="K78" s="786"/>
      <c r="L78" s="786"/>
      <c r="M78" s="786"/>
      <c r="N78" s="785"/>
    </row>
    <row r="79" spans="1:14" s="133" customFormat="1" ht="1.5" hidden="1" customHeight="1" x14ac:dyDescent="0.25">
      <c r="A79" s="810"/>
      <c r="B79" s="783"/>
      <c r="C79" s="783"/>
      <c r="D79" s="811"/>
      <c r="E79" s="783"/>
      <c r="F79" s="783"/>
      <c r="G79" s="706"/>
      <c r="H79" s="787"/>
      <c r="I79" s="787"/>
      <c r="J79" s="787"/>
      <c r="K79" s="786"/>
      <c r="L79" s="786"/>
      <c r="M79" s="786"/>
      <c r="N79" s="785"/>
    </row>
    <row r="80" spans="1:14" s="133" customFormat="1" ht="9.75" hidden="1" customHeight="1" x14ac:dyDescent="0.25">
      <c r="A80" s="780"/>
      <c r="B80" s="783"/>
      <c r="C80" s="783"/>
      <c r="D80" s="811"/>
      <c r="E80" s="783"/>
      <c r="F80" s="783"/>
      <c r="G80" s="706"/>
      <c r="H80" s="787"/>
      <c r="I80" s="787"/>
      <c r="J80" s="787"/>
      <c r="K80" s="786"/>
      <c r="L80" s="786"/>
      <c r="M80" s="786"/>
      <c r="N80" s="785"/>
    </row>
    <row r="81" spans="1:14" s="133" customFormat="1" ht="15" hidden="1" x14ac:dyDescent="0.25">
      <c r="A81" s="779" t="s">
        <v>566</v>
      </c>
      <c r="B81" s="783"/>
      <c r="C81" s="410" t="s">
        <v>537</v>
      </c>
      <c r="D81" s="420"/>
      <c r="E81" s="783"/>
      <c r="F81" s="783"/>
      <c r="G81" s="706">
        <v>2026</v>
      </c>
      <c r="H81" s="784"/>
      <c r="I81" s="784"/>
      <c r="J81" s="784"/>
      <c r="K81" s="786"/>
      <c r="L81" s="786"/>
      <c r="M81" s="786"/>
      <c r="N81" s="785"/>
    </row>
    <row r="82" spans="1:14" s="133" customFormat="1" ht="20.25" hidden="1" customHeight="1" x14ac:dyDescent="0.25">
      <c r="A82" s="780"/>
      <c r="B82" s="783"/>
      <c r="C82" s="801" t="s">
        <v>538</v>
      </c>
      <c r="D82" s="801"/>
      <c r="E82" s="783"/>
      <c r="F82" s="783"/>
      <c r="G82" s="706"/>
      <c r="H82" s="784"/>
      <c r="I82" s="784"/>
      <c r="J82" s="784"/>
      <c r="K82" s="786"/>
      <c r="L82" s="786"/>
      <c r="M82" s="786"/>
      <c r="N82" s="785"/>
    </row>
    <row r="83" spans="1:14" s="133" customFormat="1" ht="20.25" hidden="1" customHeight="1" x14ac:dyDescent="0.25">
      <c r="A83" s="779" t="s">
        <v>602</v>
      </c>
      <c r="B83" s="783"/>
      <c r="C83" s="410" t="s">
        <v>588</v>
      </c>
      <c r="D83" s="420"/>
      <c r="E83" s="783"/>
      <c r="F83" s="783"/>
      <c r="G83" s="706">
        <v>2026</v>
      </c>
      <c r="H83" s="784"/>
      <c r="I83" s="784"/>
      <c r="J83" s="784"/>
      <c r="K83" s="786"/>
      <c r="L83" s="786"/>
      <c r="M83" s="786"/>
      <c r="N83" s="785"/>
    </row>
    <row r="84" spans="1:14" s="133" customFormat="1" ht="38.25" hidden="1" customHeight="1" x14ac:dyDescent="0.25">
      <c r="A84" s="780"/>
      <c r="B84" s="783"/>
      <c r="C84" s="801" t="s">
        <v>589</v>
      </c>
      <c r="D84" s="801"/>
      <c r="E84" s="783"/>
      <c r="F84" s="783"/>
      <c r="G84" s="706"/>
      <c r="H84" s="784"/>
      <c r="I84" s="784"/>
      <c r="J84" s="784"/>
      <c r="K84" s="786"/>
      <c r="L84" s="786"/>
      <c r="M84" s="786"/>
      <c r="N84" s="785"/>
    </row>
    <row r="85" spans="1:14" s="133" customFormat="1" ht="15" hidden="1" x14ac:dyDescent="0.25">
      <c r="A85" s="779" t="s">
        <v>503</v>
      </c>
      <c r="B85" s="783" t="s">
        <v>512</v>
      </c>
      <c r="C85" s="781" t="s">
        <v>117</v>
      </c>
      <c r="D85" s="807" t="s">
        <v>386</v>
      </c>
      <c r="E85" s="783" t="s">
        <v>388</v>
      </c>
      <c r="F85" s="783" t="s">
        <v>153</v>
      </c>
      <c r="G85" s="783"/>
      <c r="H85" s="787">
        <f>H87</f>
        <v>0</v>
      </c>
      <c r="I85" s="787">
        <f>I87</f>
        <v>0</v>
      </c>
      <c r="J85" s="787">
        <f>J87</f>
        <v>0</v>
      </c>
      <c r="K85" s="809"/>
      <c r="L85" s="809"/>
      <c r="M85" s="809"/>
      <c r="N85" s="846"/>
    </row>
    <row r="86" spans="1:14" s="133" customFormat="1" ht="135.75" hidden="1" customHeight="1" x14ac:dyDescent="0.25">
      <c r="A86" s="780"/>
      <c r="B86" s="783"/>
      <c r="C86" s="782"/>
      <c r="D86" s="808"/>
      <c r="E86" s="783"/>
      <c r="F86" s="783"/>
      <c r="G86" s="783"/>
      <c r="H86" s="787"/>
      <c r="I86" s="787"/>
      <c r="J86" s="787"/>
      <c r="K86" s="809"/>
      <c r="L86" s="809"/>
      <c r="M86" s="809"/>
      <c r="N86" s="846"/>
    </row>
    <row r="87" spans="1:14" s="133" customFormat="1" ht="15" hidden="1" x14ac:dyDescent="0.25">
      <c r="A87" s="779" t="s">
        <v>508</v>
      </c>
      <c r="B87" s="783"/>
      <c r="C87" s="133" t="s">
        <v>539</v>
      </c>
      <c r="D87" s="420"/>
      <c r="E87" s="783"/>
      <c r="F87" s="783"/>
      <c r="G87" s="706" t="s">
        <v>454</v>
      </c>
      <c r="H87" s="784"/>
      <c r="I87" s="784"/>
      <c r="J87" s="784"/>
      <c r="K87" s="786"/>
      <c r="L87" s="786"/>
      <c r="M87" s="786"/>
      <c r="N87" s="785"/>
    </row>
    <row r="88" spans="1:14" s="133" customFormat="1" ht="62.25" hidden="1" customHeight="1" x14ac:dyDescent="0.25">
      <c r="A88" s="780"/>
      <c r="B88" s="783"/>
      <c r="C88" s="801" t="s">
        <v>276</v>
      </c>
      <c r="D88" s="801"/>
      <c r="E88" s="783"/>
      <c r="F88" s="783"/>
      <c r="G88" s="706"/>
      <c r="H88" s="784"/>
      <c r="I88" s="784"/>
      <c r="J88" s="784"/>
      <c r="K88" s="786"/>
      <c r="L88" s="786"/>
      <c r="M88" s="786"/>
      <c r="N88" s="785"/>
    </row>
    <row r="89" spans="1:14" s="133" customFormat="1" ht="69" hidden="1" customHeight="1" x14ac:dyDescent="0.25">
      <c r="A89" s="779" t="s">
        <v>503</v>
      </c>
      <c r="B89" s="781" t="s">
        <v>512</v>
      </c>
      <c r="C89" s="781" t="s">
        <v>117</v>
      </c>
      <c r="D89" s="807" t="s">
        <v>419</v>
      </c>
      <c r="E89" s="781" t="s">
        <v>590</v>
      </c>
      <c r="F89" s="783" t="s">
        <v>153</v>
      </c>
      <c r="G89" s="781"/>
      <c r="H89" s="795">
        <f>H91+H93</f>
        <v>0</v>
      </c>
      <c r="I89" s="795">
        <f>I91+I93</f>
        <v>0</v>
      </c>
      <c r="J89" s="795">
        <f>I89</f>
        <v>0</v>
      </c>
      <c r="K89" s="802"/>
      <c r="L89" s="802"/>
      <c r="M89" s="802"/>
      <c r="N89" s="792"/>
    </row>
    <row r="90" spans="1:14" s="133" customFormat="1" ht="69" hidden="1" customHeight="1" x14ac:dyDescent="0.25">
      <c r="A90" s="780"/>
      <c r="B90" s="782"/>
      <c r="C90" s="782"/>
      <c r="D90" s="808"/>
      <c r="E90" s="782"/>
      <c r="F90" s="783"/>
      <c r="G90" s="782"/>
      <c r="H90" s="796"/>
      <c r="I90" s="796"/>
      <c r="J90" s="796"/>
      <c r="K90" s="803"/>
      <c r="L90" s="803"/>
      <c r="M90" s="803"/>
      <c r="N90" s="793"/>
    </row>
    <row r="91" spans="1:14" s="133" customFormat="1" ht="22.5" hidden="1" customHeight="1" x14ac:dyDescent="0.25">
      <c r="A91" s="779" t="s">
        <v>508</v>
      </c>
      <c r="B91" s="783"/>
      <c r="C91" s="133" t="s">
        <v>629</v>
      </c>
      <c r="D91" s="420"/>
      <c r="E91" s="783"/>
      <c r="F91" s="783"/>
      <c r="G91" s="706" t="s">
        <v>447</v>
      </c>
      <c r="H91" s="784"/>
      <c r="I91" s="784"/>
      <c r="J91" s="784"/>
      <c r="K91" s="786"/>
      <c r="L91" s="786"/>
      <c r="M91" s="786"/>
      <c r="N91" s="785"/>
    </row>
    <row r="92" spans="1:14" s="133" customFormat="1" ht="57.75" hidden="1" customHeight="1" x14ac:dyDescent="0.25">
      <c r="A92" s="780"/>
      <c r="B92" s="783"/>
      <c r="C92" s="801" t="s">
        <v>627</v>
      </c>
      <c r="D92" s="801"/>
      <c r="E92" s="783"/>
      <c r="F92" s="783"/>
      <c r="G92" s="706"/>
      <c r="H92" s="784"/>
      <c r="I92" s="784"/>
      <c r="J92" s="784"/>
      <c r="K92" s="786"/>
      <c r="L92" s="786"/>
      <c r="M92" s="786"/>
      <c r="N92" s="785"/>
    </row>
    <row r="93" spans="1:14" s="133" customFormat="1" ht="69" hidden="1" customHeight="1" x14ac:dyDescent="0.25">
      <c r="A93" s="474"/>
      <c r="B93" s="409"/>
      <c r="C93" s="475"/>
      <c r="D93" s="475"/>
      <c r="E93" s="409"/>
      <c r="F93" s="409"/>
      <c r="G93" s="473"/>
      <c r="H93" s="470"/>
      <c r="I93" s="470"/>
      <c r="J93" s="470"/>
      <c r="K93" s="471"/>
      <c r="L93" s="471"/>
      <c r="M93" s="471"/>
      <c r="N93" s="472"/>
    </row>
    <row r="94" spans="1:14" s="133" customFormat="1" ht="15" customHeight="1" x14ac:dyDescent="0.25">
      <c r="A94" s="779" t="s">
        <v>487</v>
      </c>
      <c r="B94" s="781" t="s">
        <v>512</v>
      </c>
      <c r="C94" s="781" t="s">
        <v>117</v>
      </c>
      <c r="D94" s="807" t="s">
        <v>329</v>
      </c>
      <c r="E94" s="781" t="s">
        <v>540</v>
      </c>
      <c r="F94" s="783" t="s">
        <v>153</v>
      </c>
      <c r="G94" s="781"/>
      <c r="H94" s="795">
        <f>H96+H98</f>
        <v>0</v>
      </c>
      <c r="I94" s="795">
        <f>I96+I98</f>
        <v>-4140672</v>
      </c>
      <c r="J94" s="795">
        <f>I94</f>
        <v>-4140672</v>
      </c>
      <c r="K94" s="802"/>
      <c r="L94" s="802"/>
      <c r="M94" s="802"/>
      <c r="N94" s="792"/>
    </row>
    <row r="95" spans="1:14" s="133" customFormat="1" ht="57" customHeight="1" x14ac:dyDescent="0.25">
      <c r="A95" s="780"/>
      <c r="B95" s="782"/>
      <c r="C95" s="782"/>
      <c r="D95" s="808"/>
      <c r="E95" s="782"/>
      <c r="F95" s="783"/>
      <c r="G95" s="782"/>
      <c r="H95" s="796"/>
      <c r="I95" s="796"/>
      <c r="J95" s="796"/>
      <c r="K95" s="803"/>
      <c r="L95" s="803"/>
      <c r="M95" s="803"/>
      <c r="N95" s="793"/>
    </row>
    <row r="96" spans="1:14" s="133" customFormat="1" ht="15" hidden="1" x14ac:dyDescent="0.25">
      <c r="A96" s="779" t="s">
        <v>603</v>
      </c>
      <c r="B96" s="783"/>
      <c r="C96" s="133" t="s">
        <v>541</v>
      </c>
      <c r="D96" s="420"/>
      <c r="E96" s="783"/>
      <c r="F96" s="783"/>
      <c r="G96" s="706" t="s">
        <v>447</v>
      </c>
      <c r="H96" s="784"/>
      <c r="I96" s="784"/>
      <c r="J96" s="784"/>
      <c r="K96" s="786"/>
      <c r="L96" s="786"/>
      <c r="M96" s="786"/>
      <c r="N96" s="785"/>
    </row>
    <row r="97" spans="1:14" s="133" customFormat="1" ht="81" hidden="1" customHeight="1" x14ac:dyDescent="0.25">
      <c r="A97" s="780"/>
      <c r="B97" s="783"/>
      <c r="C97" s="801" t="s">
        <v>542</v>
      </c>
      <c r="D97" s="801"/>
      <c r="E97" s="783"/>
      <c r="F97" s="783"/>
      <c r="G97" s="706"/>
      <c r="H97" s="784"/>
      <c r="I97" s="784"/>
      <c r="J97" s="784"/>
      <c r="K97" s="786"/>
      <c r="L97" s="786"/>
      <c r="M97" s="786"/>
      <c r="N97" s="785"/>
    </row>
    <row r="98" spans="1:14" s="133" customFormat="1" ht="24" customHeight="1" x14ac:dyDescent="0.25">
      <c r="A98" s="779" t="s">
        <v>490</v>
      </c>
      <c r="B98" s="783"/>
      <c r="C98" s="133" t="s">
        <v>543</v>
      </c>
      <c r="D98" s="420"/>
      <c r="E98" s="783"/>
      <c r="F98" s="783"/>
      <c r="G98" s="706" t="s">
        <v>446</v>
      </c>
      <c r="H98" s="784"/>
      <c r="I98" s="784">
        <v>-4140672</v>
      </c>
      <c r="J98" s="784">
        <v>-4140672</v>
      </c>
      <c r="K98" s="786"/>
      <c r="L98" s="786"/>
      <c r="M98" s="786"/>
      <c r="N98" s="785"/>
    </row>
    <row r="99" spans="1:14" s="133" customFormat="1" ht="81.75" customHeight="1" x14ac:dyDescent="0.25">
      <c r="A99" s="780"/>
      <c r="B99" s="783"/>
      <c r="C99" s="801" t="s">
        <v>544</v>
      </c>
      <c r="D99" s="801"/>
      <c r="E99" s="783"/>
      <c r="F99" s="783"/>
      <c r="G99" s="706"/>
      <c r="H99" s="784"/>
      <c r="I99" s="784"/>
      <c r="J99" s="784"/>
      <c r="K99" s="786"/>
      <c r="L99" s="786"/>
      <c r="M99" s="786"/>
      <c r="N99" s="785"/>
    </row>
    <row r="100" spans="1:14" s="133" customFormat="1" ht="15.75" x14ac:dyDescent="0.25">
      <c r="A100" s="433"/>
      <c r="B100" s="797" t="s">
        <v>502</v>
      </c>
      <c r="C100" s="798"/>
      <c r="D100" s="799"/>
      <c r="E100" s="434"/>
      <c r="F100" s="434"/>
      <c r="G100" s="434"/>
      <c r="H100" s="435">
        <f>H94+H72+H85+H40+H68+H89</f>
        <v>0</v>
      </c>
      <c r="I100" s="435">
        <f>I94+I72+I85+I40+I68+I89+I67</f>
        <v>-4140672</v>
      </c>
      <c r="J100" s="435">
        <f t="shared" ref="J100" si="1">J94+J72+J85+J40+J68+J89</f>
        <v>-4140672</v>
      </c>
      <c r="K100" s="435">
        <f>K40+K67</f>
        <v>0</v>
      </c>
      <c r="L100" s="437"/>
      <c r="M100" s="437"/>
      <c r="N100" s="438"/>
    </row>
    <row r="101" spans="1:14" s="133" customFormat="1" ht="69" customHeight="1" x14ac:dyDescent="0.25">
      <c r="A101" s="439" t="s">
        <v>565</v>
      </c>
      <c r="B101" s="420" t="s">
        <v>545</v>
      </c>
      <c r="C101" s="420" t="s">
        <v>117</v>
      </c>
      <c r="D101" s="440" t="s">
        <v>330</v>
      </c>
      <c r="E101" s="441" t="s">
        <v>546</v>
      </c>
      <c r="F101" s="420"/>
      <c r="G101" s="420"/>
      <c r="H101" s="432"/>
      <c r="I101" s="432">
        <f>I102+I104</f>
        <v>500000</v>
      </c>
      <c r="J101" s="432">
        <f>J102+J104</f>
        <v>500000</v>
      </c>
      <c r="K101" s="430"/>
      <c r="L101" s="430"/>
      <c r="M101" s="430"/>
      <c r="N101" s="431"/>
    </row>
    <row r="102" spans="1:14" s="133" customFormat="1" ht="15" x14ac:dyDescent="0.25">
      <c r="A102" s="779" t="s">
        <v>566</v>
      </c>
      <c r="B102" s="781"/>
      <c r="C102" s="133" t="s">
        <v>547</v>
      </c>
      <c r="D102" s="420"/>
      <c r="E102" s="783"/>
      <c r="F102" s="783"/>
      <c r="G102" s="706">
        <v>2026</v>
      </c>
      <c r="H102" s="784"/>
      <c r="I102" s="784">
        <v>-800000</v>
      </c>
      <c r="J102" s="784">
        <v>-800000</v>
      </c>
      <c r="K102" s="774"/>
      <c r="L102" s="774"/>
      <c r="M102" s="774"/>
      <c r="N102" s="776"/>
    </row>
    <row r="103" spans="1:14" s="133" customFormat="1" ht="31.5" customHeight="1" x14ac:dyDescent="0.25">
      <c r="A103" s="780"/>
      <c r="B103" s="782"/>
      <c r="C103" s="801" t="s">
        <v>548</v>
      </c>
      <c r="D103" s="801"/>
      <c r="E103" s="783"/>
      <c r="F103" s="783"/>
      <c r="G103" s="706"/>
      <c r="H103" s="784"/>
      <c r="I103" s="784"/>
      <c r="J103" s="784"/>
      <c r="K103" s="775"/>
      <c r="L103" s="775"/>
      <c r="M103" s="775"/>
      <c r="N103" s="777"/>
    </row>
    <row r="104" spans="1:14" s="133" customFormat="1" ht="24" customHeight="1" x14ac:dyDescent="0.25">
      <c r="A104" s="779" t="s">
        <v>602</v>
      </c>
      <c r="B104" s="781"/>
      <c r="C104" s="133" t="s">
        <v>649</v>
      </c>
      <c r="D104" s="420"/>
      <c r="E104" s="783"/>
      <c r="F104" s="783"/>
      <c r="G104" s="706">
        <v>2026</v>
      </c>
      <c r="H104" s="784"/>
      <c r="I104" s="784">
        <v>1300000</v>
      </c>
      <c r="J104" s="784">
        <v>1300000</v>
      </c>
      <c r="K104" s="774"/>
      <c r="L104" s="774"/>
      <c r="M104" s="774"/>
      <c r="N104" s="776"/>
    </row>
    <row r="105" spans="1:14" s="133" customFormat="1" ht="31.5" customHeight="1" x14ac:dyDescent="0.25">
      <c r="A105" s="780"/>
      <c r="B105" s="782"/>
      <c r="C105" s="778" t="s">
        <v>650</v>
      </c>
      <c r="D105" s="778"/>
      <c r="E105" s="783"/>
      <c r="F105" s="783"/>
      <c r="G105" s="706"/>
      <c r="H105" s="784"/>
      <c r="I105" s="784"/>
      <c r="J105" s="784"/>
      <c r="K105" s="775"/>
      <c r="L105" s="775"/>
      <c r="M105" s="775"/>
      <c r="N105" s="777"/>
    </row>
    <row r="106" spans="1:14" s="133" customFormat="1" ht="15.75" x14ac:dyDescent="0.25">
      <c r="A106" s="433"/>
      <c r="B106" s="797" t="s">
        <v>502</v>
      </c>
      <c r="C106" s="798"/>
      <c r="D106" s="799"/>
      <c r="E106" s="434"/>
      <c r="F106" s="434"/>
      <c r="G106" s="434"/>
      <c r="H106" s="435"/>
      <c r="I106" s="435">
        <f>I101</f>
        <v>500000</v>
      </c>
      <c r="J106" s="435">
        <f>J101</f>
        <v>500000</v>
      </c>
      <c r="K106" s="436"/>
      <c r="L106" s="437"/>
      <c r="M106" s="437"/>
      <c r="N106" s="442"/>
    </row>
    <row r="107" spans="1:14" s="447" customFormat="1" ht="30.75" customHeight="1" thickBot="1" x14ac:dyDescent="0.35">
      <c r="A107" s="443"/>
      <c r="B107" s="804" t="s">
        <v>549</v>
      </c>
      <c r="C107" s="805"/>
      <c r="D107" s="806"/>
      <c r="E107" s="444"/>
      <c r="F107" s="444"/>
      <c r="G107" s="444"/>
      <c r="H107" s="454">
        <f>H106+H100+H39+H35</f>
        <v>0</v>
      </c>
      <c r="I107" s="454">
        <f>I106+I100+I39+I35</f>
        <v>-5740672</v>
      </c>
      <c r="J107" s="454">
        <f>J106+J100+J39+J35</f>
        <v>-5740672</v>
      </c>
      <c r="K107" s="454">
        <f>K106+K100+K39+K35</f>
        <v>0</v>
      </c>
      <c r="L107" s="445"/>
      <c r="M107" s="445"/>
      <c r="N107" s="446"/>
    </row>
    <row r="108" spans="1:14" x14ac:dyDescent="0.2">
      <c r="A108" s="448"/>
      <c r="B108" s="448"/>
      <c r="C108" s="448"/>
      <c r="D108" s="448"/>
      <c r="E108" s="448"/>
      <c r="F108" s="448"/>
      <c r="G108" s="448"/>
      <c r="H108" s="448"/>
      <c r="I108" s="448"/>
      <c r="J108" s="448"/>
    </row>
    <row r="109" spans="1:14" x14ac:dyDescent="0.2">
      <c r="A109" s="448"/>
      <c r="B109" s="448"/>
      <c r="C109" s="448"/>
      <c r="D109" s="448"/>
      <c r="E109" s="448"/>
      <c r="F109" s="448"/>
      <c r="G109" s="448"/>
      <c r="H109" s="448"/>
      <c r="I109" s="448"/>
      <c r="J109" s="448"/>
    </row>
    <row r="110" spans="1:14" x14ac:dyDescent="0.2">
      <c r="A110" s="448"/>
      <c r="B110" s="448"/>
      <c r="C110" s="448"/>
      <c r="D110" s="448"/>
      <c r="E110" s="448"/>
      <c r="F110" s="448"/>
      <c r="G110" s="448"/>
      <c r="H110" s="448"/>
      <c r="I110" s="448"/>
      <c r="J110" s="448"/>
    </row>
    <row r="111" spans="1:14" x14ac:dyDescent="0.2">
      <c r="A111" s="448"/>
      <c r="B111" s="448"/>
      <c r="C111" s="448"/>
      <c r="D111" s="448"/>
      <c r="E111" s="448"/>
      <c r="F111" s="448"/>
      <c r="G111" s="448"/>
      <c r="H111" s="448"/>
      <c r="I111" s="448"/>
      <c r="J111" s="448"/>
    </row>
    <row r="113" spans="1:6" s="26" customFormat="1" ht="18.75" x14ac:dyDescent="0.3">
      <c r="A113" s="26" t="s">
        <v>550</v>
      </c>
      <c r="F113" s="26" t="s">
        <v>405</v>
      </c>
    </row>
  </sheetData>
  <mergeCells count="480">
    <mergeCell ref="L51:L52"/>
    <mergeCell ref="M51:M52"/>
    <mergeCell ref="M33:M34"/>
    <mergeCell ref="N33:N34"/>
    <mergeCell ref="L43:L44"/>
    <mergeCell ref="M43:M44"/>
    <mergeCell ref="N43:N44"/>
    <mergeCell ref="N51:N52"/>
    <mergeCell ref="M49:M50"/>
    <mergeCell ref="M37:M38"/>
    <mergeCell ref="N37:N38"/>
    <mergeCell ref="L41:L42"/>
    <mergeCell ref="M41:M42"/>
    <mergeCell ref="N41:N42"/>
    <mergeCell ref="M47:M48"/>
    <mergeCell ref="N47:N48"/>
    <mergeCell ref="M45:M46"/>
    <mergeCell ref="N49:N50"/>
    <mergeCell ref="N45:N46"/>
    <mergeCell ref="A89:A90"/>
    <mergeCell ref="B89:B90"/>
    <mergeCell ref="C89:C90"/>
    <mergeCell ref="J89:J90"/>
    <mergeCell ref="K89:K90"/>
    <mergeCell ref="L89:L90"/>
    <mergeCell ref="N63:N64"/>
    <mergeCell ref="M65:M66"/>
    <mergeCell ref="N65:N66"/>
    <mergeCell ref="F65:F66"/>
    <mergeCell ref="G65:G66"/>
    <mergeCell ref="H65:H66"/>
    <mergeCell ref="I83:I84"/>
    <mergeCell ref="J83:J84"/>
    <mergeCell ref="K83:K84"/>
    <mergeCell ref="L83:L84"/>
    <mergeCell ref="L85:L86"/>
    <mergeCell ref="C69:D69"/>
    <mergeCell ref="E70:E71"/>
    <mergeCell ref="F70:F71"/>
    <mergeCell ref="G70:G71"/>
    <mergeCell ref="H70:H71"/>
    <mergeCell ref="I70:I71"/>
    <mergeCell ref="J70:J71"/>
    <mergeCell ref="F41:F42"/>
    <mergeCell ref="G41:G42"/>
    <mergeCell ref="C42:D42"/>
    <mergeCell ref="A41:A42"/>
    <mergeCell ref="B41:B42"/>
    <mergeCell ref="E41:E42"/>
    <mergeCell ref="H41:H42"/>
    <mergeCell ref="I41:I42"/>
    <mergeCell ref="J41:J42"/>
    <mergeCell ref="L65:L66"/>
    <mergeCell ref="K31:K32"/>
    <mergeCell ref="L31:L32"/>
    <mergeCell ref="A31:A32"/>
    <mergeCell ref="A65:A66"/>
    <mergeCell ref="B65:B66"/>
    <mergeCell ref="E65:E66"/>
    <mergeCell ref="J49:J50"/>
    <mergeCell ref="K49:K50"/>
    <mergeCell ref="L49:L50"/>
    <mergeCell ref="A49:A50"/>
    <mergeCell ref="B49:B50"/>
    <mergeCell ref="E49:E50"/>
    <mergeCell ref="F49:F50"/>
    <mergeCell ref="G49:G50"/>
    <mergeCell ref="G45:G46"/>
    <mergeCell ref="C50:D50"/>
    <mergeCell ref="H49:H50"/>
    <mergeCell ref="I49:I50"/>
    <mergeCell ref="H45:H46"/>
    <mergeCell ref="I45:I46"/>
    <mergeCell ref="J45:J46"/>
    <mergeCell ref="L33:L34"/>
    <mergeCell ref="K41:K42"/>
    <mergeCell ref="L91:L92"/>
    <mergeCell ref="B31:B32"/>
    <mergeCell ref="E31:E32"/>
    <mergeCell ref="F31:F32"/>
    <mergeCell ref="G31:G32"/>
    <mergeCell ref="K37:K38"/>
    <mergeCell ref="A43:A44"/>
    <mergeCell ref="B43:B44"/>
    <mergeCell ref="E43:E44"/>
    <mergeCell ref="F43:F44"/>
    <mergeCell ref="G43:G44"/>
    <mergeCell ref="H43:H44"/>
    <mergeCell ref="I43:I44"/>
    <mergeCell ref="J43:J44"/>
    <mergeCell ref="K43:K44"/>
    <mergeCell ref="C44:D44"/>
    <mergeCell ref="C38:D38"/>
    <mergeCell ref="G47:G48"/>
    <mergeCell ref="H47:H48"/>
    <mergeCell ref="I47:I48"/>
    <mergeCell ref="J47:J48"/>
    <mergeCell ref="K47:K48"/>
    <mergeCell ref="L47:L48"/>
    <mergeCell ref="C48:D48"/>
    <mergeCell ref="M91:M92"/>
    <mergeCell ref="N91:N92"/>
    <mergeCell ref="C92:D92"/>
    <mergeCell ref="M83:M84"/>
    <mergeCell ref="M85:M86"/>
    <mergeCell ref="N68:N69"/>
    <mergeCell ref="M89:M90"/>
    <mergeCell ref="N89:N90"/>
    <mergeCell ref="N83:N84"/>
    <mergeCell ref="E68:E69"/>
    <mergeCell ref="F68:F69"/>
    <mergeCell ref="G68:G69"/>
    <mergeCell ref="H68:H69"/>
    <mergeCell ref="I68:I69"/>
    <mergeCell ref="J68:J69"/>
    <mergeCell ref="G81:G82"/>
    <mergeCell ref="H81:H82"/>
    <mergeCell ref="C82:D82"/>
    <mergeCell ref="G72:G80"/>
    <mergeCell ref="H72:H80"/>
    <mergeCell ref="G83:G84"/>
    <mergeCell ref="H83:H84"/>
    <mergeCell ref="N85:N86"/>
    <mergeCell ref="L87:L88"/>
    <mergeCell ref="B14:B15"/>
    <mergeCell ref="C14:C15"/>
    <mergeCell ref="D14:D15"/>
    <mergeCell ref="I21:I22"/>
    <mergeCell ref="J21:J22"/>
    <mergeCell ref="K21:K22"/>
    <mergeCell ref="L21:L22"/>
    <mergeCell ref="A21:A22"/>
    <mergeCell ref="B21:B22"/>
    <mergeCell ref="E21:E22"/>
    <mergeCell ref="F21:F22"/>
    <mergeCell ref="G21:G22"/>
    <mergeCell ref="F1:N1"/>
    <mergeCell ref="J14:N14"/>
    <mergeCell ref="L18:L19"/>
    <mergeCell ref="M18:M19"/>
    <mergeCell ref="N18:N19"/>
    <mergeCell ref="E14:E15"/>
    <mergeCell ref="F14:F15"/>
    <mergeCell ref="G14:G15"/>
    <mergeCell ref="H14:H15"/>
    <mergeCell ref="I14:I15"/>
    <mergeCell ref="G2:K2"/>
    <mergeCell ref="G3:K3"/>
    <mergeCell ref="G4:K4"/>
    <mergeCell ref="K18:K19"/>
    <mergeCell ref="M21:M22"/>
    <mergeCell ref="N21:N22"/>
    <mergeCell ref="C8:J8"/>
    <mergeCell ref="K23:K24"/>
    <mergeCell ref="L23:L24"/>
    <mergeCell ref="M23:M24"/>
    <mergeCell ref="N23:N24"/>
    <mergeCell ref="E28:E29"/>
    <mergeCell ref="F28:F29"/>
    <mergeCell ref="G28:G29"/>
    <mergeCell ref="H28:H29"/>
    <mergeCell ref="I28:I29"/>
    <mergeCell ref="J28:J29"/>
    <mergeCell ref="K28:K29"/>
    <mergeCell ref="N28:N29"/>
    <mergeCell ref="L26:L27"/>
    <mergeCell ref="M26:M27"/>
    <mergeCell ref="N26:N27"/>
    <mergeCell ref="C27:D27"/>
    <mergeCell ref="M28:M29"/>
    <mergeCell ref="K26:K27"/>
    <mergeCell ref="C29:D29"/>
    <mergeCell ref="L28:L29"/>
    <mergeCell ref="A23:A24"/>
    <mergeCell ref="B23:B24"/>
    <mergeCell ref="E23:E24"/>
    <mergeCell ref="F23:F24"/>
    <mergeCell ref="G23:G24"/>
    <mergeCell ref="H23:H24"/>
    <mergeCell ref="I23:I24"/>
    <mergeCell ref="J23:J24"/>
    <mergeCell ref="C9:J9"/>
    <mergeCell ref="C10:J10"/>
    <mergeCell ref="C24:D24"/>
    <mergeCell ref="H21:H22"/>
    <mergeCell ref="A18:A19"/>
    <mergeCell ref="B18:B19"/>
    <mergeCell ref="E18:E19"/>
    <mergeCell ref="F18:F19"/>
    <mergeCell ref="G18:G19"/>
    <mergeCell ref="H18:H19"/>
    <mergeCell ref="I18:I19"/>
    <mergeCell ref="J18:J19"/>
    <mergeCell ref="C22:D22"/>
    <mergeCell ref="C19:D19"/>
    <mergeCell ref="A11:B11"/>
    <mergeCell ref="A14:A15"/>
    <mergeCell ref="M31:M32"/>
    <mergeCell ref="N31:N32"/>
    <mergeCell ref="C32:D32"/>
    <mergeCell ref="A33:A34"/>
    <mergeCell ref="B33:B34"/>
    <mergeCell ref="E33:E34"/>
    <mergeCell ref="F33:F34"/>
    <mergeCell ref="G33:G34"/>
    <mergeCell ref="H33:H34"/>
    <mergeCell ref="I33:I34"/>
    <mergeCell ref="J33:J34"/>
    <mergeCell ref="K33:K34"/>
    <mergeCell ref="C34:D34"/>
    <mergeCell ref="H31:H32"/>
    <mergeCell ref="I31:I32"/>
    <mergeCell ref="J31:J32"/>
    <mergeCell ref="A26:A27"/>
    <mergeCell ref="B35:D35"/>
    <mergeCell ref="A37:A38"/>
    <mergeCell ref="B37:B38"/>
    <mergeCell ref="E37:E38"/>
    <mergeCell ref="F37:F38"/>
    <mergeCell ref="L37:L38"/>
    <mergeCell ref="J37:J38"/>
    <mergeCell ref="B39:D39"/>
    <mergeCell ref="G37:G38"/>
    <mergeCell ref="H37:H38"/>
    <mergeCell ref="I37:I38"/>
    <mergeCell ref="A28:A29"/>
    <mergeCell ref="K45:K46"/>
    <mergeCell ref="L45:L46"/>
    <mergeCell ref="A45:A46"/>
    <mergeCell ref="B45:B46"/>
    <mergeCell ref="E45:E46"/>
    <mergeCell ref="F45:F46"/>
    <mergeCell ref="B47:B48"/>
    <mergeCell ref="E47:E48"/>
    <mergeCell ref="F47:F48"/>
    <mergeCell ref="C46:D46"/>
    <mergeCell ref="A47:A48"/>
    <mergeCell ref="A51:A52"/>
    <mergeCell ref="B51:B52"/>
    <mergeCell ref="E51:E52"/>
    <mergeCell ref="F51:F52"/>
    <mergeCell ref="G51:G52"/>
    <mergeCell ref="H51:H52"/>
    <mergeCell ref="I51:I52"/>
    <mergeCell ref="J51:J52"/>
    <mergeCell ref="K51:K52"/>
    <mergeCell ref="C52:D52"/>
    <mergeCell ref="N53:N54"/>
    <mergeCell ref="C54:D54"/>
    <mergeCell ref="A55:A56"/>
    <mergeCell ref="B55:B56"/>
    <mergeCell ref="E55:E56"/>
    <mergeCell ref="F55:F56"/>
    <mergeCell ref="G55:G56"/>
    <mergeCell ref="H55:H56"/>
    <mergeCell ref="I55:I56"/>
    <mergeCell ref="J55:J56"/>
    <mergeCell ref="K55:K56"/>
    <mergeCell ref="L55:L56"/>
    <mergeCell ref="M55:M56"/>
    <mergeCell ref="N55:N56"/>
    <mergeCell ref="C56:D56"/>
    <mergeCell ref="H53:H54"/>
    <mergeCell ref="L53:L54"/>
    <mergeCell ref="A53:A54"/>
    <mergeCell ref="B53:B54"/>
    <mergeCell ref="K53:K54"/>
    <mergeCell ref="M53:M54"/>
    <mergeCell ref="N57:N58"/>
    <mergeCell ref="C58:D58"/>
    <mergeCell ref="A59:A60"/>
    <mergeCell ref="B59:B60"/>
    <mergeCell ref="E59:E60"/>
    <mergeCell ref="F59:F60"/>
    <mergeCell ref="G59:G60"/>
    <mergeCell ref="H59:H60"/>
    <mergeCell ref="I59:I60"/>
    <mergeCell ref="J59:J60"/>
    <mergeCell ref="K59:K60"/>
    <mergeCell ref="L59:L60"/>
    <mergeCell ref="M59:M60"/>
    <mergeCell ref="N59:N60"/>
    <mergeCell ref="C60:D60"/>
    <mergeCell ref="H57:H58"/>
    <mergeCell ref="I57:I58"/>
    <mergeCell ref="J57:J58"/>
    <mergeCell ref="K57:K58"/>
    <mergeCell ref="M57:M58"/>
    <mergeCell ref="A70:A71"/>
    <mergeCell ref="E53:E54"/>
    <mergeCell ref="F53:F54"/>
    <mergeCell ref="G53:G54"/>
    <mergeCell ref="I53:I54"/>
    <mergeCell ref="J53:J54"/>
    <mergeCell ref="A63:A64"/>
    <mergeCell ref="B63:B64"/>
    <mergeCell ref="E63:E64"/>
    <mergeCell ref="F63:F64"/>
    <mergeCell ref="G63:G64"/>
    <mergeCell ref="H63:H64"/>
    <mergeCell ref="I65:I66"/>
    <mergeCell ref="J65:J66"/>
    <mergeCell ref="C66:D66"/>
    <mergeCell ref="C71:D71"/>
    <mergeCell ref="G57:G58"/>
    <mergeCell ref="I63:I64"/>
    <mergeCell ref="J63:J64"/>
    <mergeCell ref="A68:A69"/>
    <mergeCell ref="B68:B69"/>
    <mergeCell ref="C64:D64"/>
    <mergeCell ref="K63:K64"/>
    <mergeCell ref="L63:L64"/>
    <mergeCell ref="M63:M64"/>
    <mergeCell ref="L57:L58"/>
    <mergeCell ref="A57:A58"/>
    <mergeCell ref="B57:B58"/>
    <mergeCell ref="E57:E58"/>
    <mergeCell ref="F57:F58"/>
    <mergeCell ref="K61:K62"/>
    <mergeCell ref="L61:L62"/>
    <mergeCell ref="A61:A62"/>
    <mergeCell ref="B61:B62"/>
    <mergeCell ref="E61:E62"/>
    <mergeCell ref="F61:F62"/>
    <mergeCell ref="G61:G62"/>
    <mergeCell ref="A83:A84"/>
    <mergeCell ref="B83:B84"/>
    <mergeCell ref="E83:E84"/>
    <mergeCell ref="A72:A80"/>
    <mergeCell ref="B72:B80"/>
    <mergeCell ref="C72:C80"/>
    <mergeCell ref="D72:D80"/>
    <mergeCell ref="E72:E80"/>
    <mergeCell ref="F72:F80"/>
    <mergeCell ref="C84:D84"/>
    <mergeCell ref="F83:F84"/>
    <mergeCell ref="A81:A82"/>
    <mergeCell ref="B81:B82"/>
    <mergeCell ref="E81:E82"/>
    <mergeCell ref="F81:F82"/>
    <mergeCell ref="N102:N103"/>
    <mergeCell ref="C103:D103"/>
    <mergeCell ref="L96:L97"/>
    <mergeCell ref="L94:L95"/>
    <mergeCell ref="M94:M95"/>
    <mergeCell ref="N94:N95"/>
    <mergeCell ref="E94:E95"/>
    <mergeCell ref="F94:F95"/>
    <mergeCell ref="G94:G95"/>
    <mergeCell ref="H94:H95"/>
    <mergeCell ref="I94:I95"/>
    <mergeCell ref="C94:C95"/>
    <mergeCell ref="D94:D95"/>
    <mergeCell ref="N96:N97"/>
    <mergeCell ref="C97:D97"/>
    <mergeCell ref="L98:L99"/>
    <mergeCell ref="M98:M99"/>
    <mergeCell ref="N98:N99"/>
    <mergeCell ref="H96:H97"/>
    <mergeCell ref="L102:L103"/>
    <mergeCell ref="M102:M103"/>
    <mergeCell ref="M96:M97"/>
    <mergeCell ref="G96:G97"/>
    <mergeCell ref="F96:F97"/>
    <mergeCell ref="M87:M88"/>
    <mergeCell ref="N87:N88"/>
    <mergeCell ref="F85:F86"/>
    <mergeCell ref="G85:G86"/>
    <mergeCell ref="H85:H86"/>
    <mergeCell ref="I85:I86"/>
    <mergeCell ref="J85:J86"/>
    <mergeCell ref="G87:G88"/>
    <mergeCell ref="H87:H88"/>
    <mergeCell ref="I87:I88"/>
    <mergeCell ref="J87:J88"/>
    <mergeCell ref="K87:K88"/>
    <mergeCell ref="F87:F88"/>
    <mergeCell ref="K85:K86"/>
    <mergeCell ref="A102:A103"/>
    <mergeCell ref="A85:A86"/>
    <mergeCell ref="B85:B86"/>
    <mergeCell ref="C85:C86"/>
    <mergeCell ref="D85:D86"/>
    <mergeCell ref="E85:E86"/>
    <mergeCell ref="A87:A88"/>
    <mergeCell ref="A94:A95"/>
    <mergeCell ref="B94:B95"/>
    <mergeCell ref="B87:B88"/>
    <mergeCell ref="E87:E88"/>
    <mergeCell ref="A96:A97"/>
    <mergeCell ref="B96:B97"/>
    <mergeCell ref="E96:E97"/>
    <mergeCell ref="A91:A92"/>
    <mergeCell ref="B91:B92"/>
    <mergeCell ref="E91:E92"/>
    <mergeCell ref="C88:D88"/>
    <mergeCell ref="D89:D90"/>
    <mergeCell ref="E89:E90"/>
    <mergeCell ref="A98:A99"/>
    <mergeCell ref="B98:B99"/>
    <mergeCell ref="E98:E99"/>
    <mergeCell ref="C99:D99"/>
    <mergeCell ref="B107:D107"/>
    <mergeCell ref="I102:I103"/>
    <mergeCell ref="J102:J103"/>
    <mergeCell ref="K102:K103"/>
    <mergeCell ref="B100:D100"/>
    <mergeCell ref="I96:I97"/>
    <mergeCell ref="J96:J97"/>
    <mergeCell ref="K96:K97"/>
    <mergeCell ref="B102:B103"/>
    <mergeCell ref="E102:E103"/>
    <mergeCell ref="F102:F103"/>
    <mergeCell ref="F98:F99"/>
    <mergeCell ref="G98:G99"/>
    <mergeCell ref="H98:H99"/>
    <mergeCell ref="I98:I99"/>
    <mergeCell ref="J98:J99"/>
    <mergeCell ref="K98:K99"/>
    <mergeCell ref="F89:F90"/>
    <mergeCell ref="G89:G90"/>
    <mergeCell ref="H89:H90"/>
    <mergeCell ref="I89:I90"/>
    <mergeCell ref="B106:D106"/>
    <mergeCell ref="G102:G103"/>
    <mergeCell ref="H102:H103"/>
    <mergeCell ref="K91:K92"/>
    <mergeCell ref="B26:B27"/>
    <mergeCell ref="E26:E27"/>
    <mergeCell ref="F26:F27"/>
    <mergeCell ref="G26:G27"/>
    <mergeCell ref="H26:H27"/>
    <mergeCell ref="I26:I27"/>
    <mergeCell ref="J26:J27"/>
    <mergeCell ref="C62:D62"/>
    <mergeCell ref="H61:H62"/>
    <mergeCell ref="F91:F92"/>
    <mergeCell ref="G91:G92"/>
    <mergeCell ref="H91:H92"/>
    <mergeCell ref="I91:I92"/>
    <mergeCell ref="J91:J92"/>
    <mergeCell ref="J94:J95"/>
    <mergeCell ref="K94:K95"/>
    <mergeCell ref="N72:N80"/>
    <mergeCell ref="L81:L82"/>
    <mergeCell ref="M81:M82"/>
    <mergeCell ref="N81:N82"/>
    <mergeCell ref="I81:I82"/>
    <mergeCell ref="J81:J82"/>
    <mergeCell ref="K81:K82"/>
    <mergeCell ref="M61:M62"/>
    <mergeCell ref="N61:N62"/>
    <mergeCell ref="J72:J80"/>
    <mergeCell ref="K72:K80"/>
    <mergeCell ref="L72:L80"/>
    <mergeCell ref="M72:M80"/>
    <mergeCell ref="I61:I62"/>
    <mergeCell ref="J61:J62"/>
    <mergeCell ref="I72:I80"/>
    <mergeCell ref="K65:K66"/>
    <mergeCell ref="K70:K71"/>
    <mergeCell ref="L70:L71"/>
    <mergeCell ref="M70:M71"/>
    <mergeCell ref="N70:N71"/>
    <mergeCell ref="K68:K69"/>
    <mergeCell ref="L68:L69"/>
    <mergeCell ref="M68:M69"/>
    <mergeCell ref="L104:L105"/>
    <mergeCell ref="M104:M105"/>
    <mergeCell ref="N104:N105"/>
    <mergeCell ref="C105:D105"/>
    <mergeCell ref="A104:A105"/>
    <mergeCell ref="B104:B105"/>
    <mergeCell ref="E104:E105"/>
    <mergeCell ref="F104:F105"/>
    <mergeCell ref="G104:G105"/>
    <mergeCell ref="H104:H105"/>
    <mergeCell ref="I104:I105"/>
    <mergeCell ref="J104:J105"/>
    <mergeCell ref="K104:K105"/>
  </mergeCells>
  <phoneticPr fontId="0" type="noConversion"/>
  <pageMargins left="0.78740157480314965" right="0.19685039370078741" top="0.19685039370078741" bottom="0.23622047244094491" header="0.19685039370078741" footer="0.19685039370078741"/>
  <pageSetup paperSize="9" scale="50" fitToHeight="2"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M106"/>
  <sheetViews>
    <sheetView tabSelected="1" view="pageBreakPreview" zoomScale="80" zoomScaleNormal="80" zoomScaleSheetLayoutView="80" workbookViewId="0">
      <selection activeCell="H2" sqref="H2:K2"/>
    </sheetView>
  </sheetViews>
  <sheetFormatPr defaultRowHeight="12.75" x14ac:dyDescent="0.2"/>
  <cols>
    <col min="1" max="1" width="0.7109375" style="1" customWidth="1"/>
    <col min="2" max="2" width="11.5703125" style="1" customWidth="1"/>
    <col min="3" max="3" width="11.28515625" style="1" customWidth="1"/>
    <col min="4" max="4" width="14" style="1" customWidth="1"/>
    <col min="5" max="5" width="43" style="1" customWidth="1"/>
    <col min="6" max="6" width="39" style="1" customWidth="1"/>
    <col min="7" max="7" width="16.42578125" style="1" customWidth="1"/>
    <col min="8" max="8" width="17.28515625" style="1" customWidth="1"/>
    <col min="9" max="9" width="16.140625" style="1" customWidth="1"/>
    <col min="10" max="10" width="14" style="1" customWidth="1"/>
    <col min="11" max="11" width="13.5703125" style="1" customWidth="1"/>
    <col min="12" max="12" width="9.140625" style="1"/>
    <col min="13" max="13" width="17" style="1" customWidth="1"/>
    <col min="14" max="16384" width="9.140625" style="1"/>
  </cols>
  <sheetData>
    <row r="1" spans="2:13" ht="15.75" x14ac:dyDescent="0.25">
      <c r="H1" s="730" t="s">
        <v>655</v>
      </c>
      <c r="I1" s="730"/>
      <c r="J1" s="730"/>
      <c r="K1" s="730"/>
    </row>
    <row r="2" spans="2:13" ht="18.75" customHeight="1" x14ac:dyDescent="0.25">
      <c r="C2" s="3"/>
      <c r="H2" s="736" t="str">
        <f>додаток_1!D2</f>
        <v xml:space="preserve"> до рішення Здолбунівської міської ради</v>
      </c>
      <c r="I2" s="736"/>
      <c r="J2" s="736"/>
      <c r="K2" s="736"/>
    </row>
    <row r="3" spans="2:13" ht="33.75" customHeight="1" x14ac:dyDescent="0.25">
      <c r="C3" s="3"/>
      <c r="F3" s="32"/>
      <c r="H3" s="736" t="str">
        <f>додаток_1!D3</f>
        <v>"Про зміни до бюджету Здолбунівської міської територіальної громади на 2026 рік"</v>
      </c>
      <c r="I3" s="736"/>
      <c r="J3" s="736"/>
      <c r="K3" s="736"/>
    </row>
    <row r="4" spans="2:13" ht="15.75" x14ac:dyDescent="0.25">
      <c r="C4" s="3"/>
      <c r="H4" s="730" t="str">
        <f>додаток_1!D4</f>
        <v>від 18 вересня 2026 року № 3506</v>
      </c>
      <c r="I4" s="730"/>
      <c r="J4" s="730"/>
      <c r="K4" s="730"/>
    </row>
    <row r="5" spans="2:13" x14ac:dyDescent="0.2">
      <c r="C5" s="3"/>
      <c r="I5" s="32"/>
      <c r="J5" s="32"/>
      <c r="K5" s="32"/>
    </row>
    <row r="6" spans="2:13" ht="20.25" customHeight="1" x14ac:dyDescent="0.2">
      <c r="C6" s="854" t="s">
        <v>413</v>
      </c>
      <c r="D6" s="854"/>
      <c r="E6" s="854"/>
      <c r="F6" s="854"/>
      <c r="G6" s="854"/>
      <c r="H6" s="854"/>
      <c r="I6" s="854"/>
      <c r="J6" s="854"/>
      <c r="K6" s="854"/>
    </row>
    <row r="7" spans="2:13" ht="18.75" x14ac:dyDescent="0.3">
      <c r="C7" s="731" t="s">
        <v>414</v>
      </c>
      <c r="D7" s="731"/>
      <c r="E7" s="731"/>
      <c r="F7" s="731"/>
      <c r="G7" s="731"/>
      <c r="H7" s="731"/>
      <c r="I7" s="731"/>
      <c r="J7" s="731"/>
      <c r="K7" s="731"/>
    </row>
    <row r="8" spans="2:13" ht="18.75" x14ac:dyDescent="0.3">
      <c r="C8" s="731" t="s">
        <v>463</v>
      </c>
      <c r="D8" s="731"/>
      <c r="E8" s="731"/>
      <c r="F8" s="731"/>
      <c r="G8" s="731"/>
      <c r="H8" s="731"/>
      <c r="I8" s="731"/>
      <c r="J8" s="731"/>
      <c r="K8" s="731"/>
    </row>
    <row r="9" spans="2:13" s="34" customFormat="1" ht="11.25" x14ac:dyDescent="0.2">
      <c r="B9" s="33">
        <v>1755900000</v>
      </c>
      <c r="D9" s="35"/>
      <c r="E9" s="35"/>
      <c r="F9" s="35"/>
      <c r="G9" s="35"/>
      <c r="H9" s="35"/>
      <c r="I9" s="35"/>
      <c r="J9" s="35"/>
    </row>
    <row r="10" spans="2:13" s="34" customFormat="1" ht="11.25" x14ac:dyDescent="0.2">
      <c r="B10" s="34" t="s">
        <v>124</v>
      </c>
      <c r="D10" s="36"/>
      <c r="E10" s="36"/>
      <c r="F10" s="36"/>
      <c r="G10" s="36"/>
      <c r="H10" s="36"/>
      <c r="I10" s="36"/>
      <c r="J10" s="36"/>
    </row>
    <row r="11" spans="2:13" ht="13.5" thickBot="1" x14ac:dyDescent="0.25">
      <c r="J11" s="1" t="s">
        <v>19</v>
      </c>
    </row>
    <row r="12" spans="2:13" ht="89.25" customHeight="1" x14ac:dyDescent="0.2">
      <c r="B12" s="848" t="s">
        <v>131</v>
      </c>
      <c r="C12" s="850" t="s">
        <v>126</v>
      </c>
      <c r="D12" s="850" t="s">
        <v>115</v>
      </c>
      <c r="E12" s="850" t="s">
        <v>132</v>
      </c>
      <c r="F12" s="852" t="s">
        <v>133</v>
      </c>
      <c r="G12" s="850" t="s">
        <v>134</v>
      </c>
      <c r="H12" s="852" t="s">
        <v>105</v>
      </c>
      <c r="I12" s="852" t="s">
        <v>15</v>
      </c>
      <c r="J12" s="852" t="s">
        <v>5</v>
      </c>
      <c r="K12" s="855"/>
    </row>
    <row r="13" spans="2:13" ht="60" customHeight="1" thickBot="1" x14ac:dyDescent="0.25">
      <c r="B13" s="849"/>
      <c r="C13" s="851"/>
      <c r="D13" s="851"/>
      <c r="E13" s="851"/>
      <c r="F13" s="853"/>
      <c r="G13" s="851"/>
      <c r="H13" s="853"/>
      <c r="I13" s="853"/>
      <c r="J13" s="37" t="s">
        <v>106</v>
      </c>
      <c r="K13" s="38" t="s">
        <v>107</v>
      </c>
    </row>
    <row r="14" spans="2:13" ht="19.5" customHeight="1" thickBot="1" x14ac:dyDescent="0.25">
      <c r="B14" s="39">
        <v>1</v>
      </c>
      <c r="C14" s="40">
        <v>2</v>
      </c>
      <c r="D14" s="40">
        <v>3</v>
      </c>
      <c r="E14" s="40">
        <v>4</v>
      </c>
      <c r="F14" s="41">
        <v>5</v>
      </c>
      <c r="G14" s="40">
        <v>6</v>
      </c>
      <c r="H14" s="41">
        <v>7</v>
      </c>
      <c r="I14" s="41">
        <v>8</v>
      </c>
      <c r="J14" s="41">
        <v>9</v>
      </c>
      <c r="K14" s="42">
        <v>10</v>
      </c>
    </row>
    <row r="15" spans="2:13" s="117" customFormat="1" ht="15.75" customHeight="1" thickBot="1" x14ac:dyDescent="0.3">
      <c r="B15" s="512" t="s">
        <v>150</v>
      </c>
      <c r="C15" s="513"/>
      <c r="D15" s="514"/>
      <c r="E15" s="515" t="s">
        <v>45</v>
      </c>
      <c r="F15" s="516"/>
      <c r="G15" s="516"/>
      <c r="H15" s="517">
        <f>SUM(H16:H48)</f>
        <v>8248487</v>
      </c>
      <c r="I15" s="517">
        <f>SUM(I16:I48)</f>
        <v>8248487</v>
      </c>
      <c r="J15" s="517">
        <f>SUM(J16:J48)</f>
        <v>0</v>
      </c>
      <c r="K15" s="518">
        <f t="shared" ref="K15" si="0">SUM(K16:K48)</f>
        <v>0</v>
      </c>
      <c r="M15" s="313"/>
    </row>
    <row r="16" spans="2:13" ht="63" hidden="1" customHeight="1" x14ac:dyDescent="0.2">
      <c r="B16" s="293" t="s">
        <v>88</v>
      </c>
      <c r="C16" s="294" t="s">
        <v>72</v>
      </c>
      <c r="D16" s="295" t="s">
        <v>46</v>
      </c>
      <c r="E16" s="296" t="s">
        <v>73</v>
      </c>
      <c r="F16" s="297"/>
      <c r="G16" s="298"/>
      <c r="H16" s="45">
        <f>J16</f>
        <v>0</v>
      </c>
      <c r="I16" s="46"/>
      <c r="J16" s="47">
        <f>K16</f>
        <v>0</v>
      </c>
      <c r="K16" s="299"/>
      <c r="M16" s="43"/>
    </row>
    <row r="17" spans="2:11" ht="53.25" hidden="1" customHeight="1" x14ac:dyDescent="0.2">
      <c r="B17" s="223" t="s">
        <v>89</v>
      </c>
      <c r="C17" s="224" t="s">
        <v>68</v>
      </c>
      <c r="D17" s="225" t="s">
        <v>55</v>
      </c>
      <c r="E17" s="186" t="s">
        <v>83</v>
      </c>
      <c r="F17" s="255" t="s">
        <v>346</v>
      </c>
      <c r="G17" s="48" t="s">
        <v>367</v>
      </c>
      <c r="H17" s="256">
        <f>I17+J17</f>
        <v>0</v>
      </c>
      <c r="I17" s="257"/>
      <c r="J17" s="257"/>
      <c r="K17" s="258"/>
    </row>
    <row r="18" spans="2:11" ht="69" hidden="1" customHeight="1" x14ac:dyDescent="0.2">
      <c r="B18" s="223" t="s">
        <v>319</v>
      </c>
      <c r="C18" s="224">
        <v>3032</v>
      </c>
      <c r="D18" s="225" t="s">
        <v>63</v>
      </c>
      <c r="E18" s="186" t="s">
        <v>320</v>
      </c>
      <c r="F18" s="255" t="s">
        <v>347</v>
      </c>
      <c r="G18" s="48" t="s">
        <v>367</v>
      </c>
      <c r="H18" s="256">
        <f>I18</f>
        <v>0</v>
      </c>
      <c r="I18" s="257">
        <f>додаток_3!E19</f>
        <v>0</v>
      </c>
      <c r="J18" s="257"/>
      <c r="K18" s="258"/>
    </row>
    <row r="19" spans="2:11" ht="63.75" hidden="1" customHeight="1" x14ac:dyDescent="0.2">
      <c r="B19" s="223" t="s">
        <v>90</v>
      </c>
      <c r="C19" s="224">
        <v>3033</v>
      </c>
      <c r="D19" s="225" t="s">
        <v>63</v>
      </c>
      <c r="E19" s="186" t="str">
        <f>додаток_3!D20</f>
        <v>Компенсаційні виплати на пільговий проїзд автомобільним транспортом окремим категоріям громадян</v>
      </c>
      <c r="F19" s="255" t="s">
        <v>347</v>
      </c>
      <c r="G19" s="48" t="s">
        <v>367</v>
      </c>
      <c r="H19" s="256">
        <f>I19+J19</f>
        <v>0</v>
      </c>
      <c r="I19" s="257">
        <f>додаток_3!E20</f>
        <v>0</v>
      </c>
      <c r="J19" s="257"/>
      <c r="K19" s="258"/>
    </row>
    <row r="20" spans="2:11" ht="93" hidden="1" customHeight="1" x14ac:dyDescent="0.2">
      <c r="B20" s="223" t="s">
        <v>212</v>
      </c>
      <c r="C20" s="224">
        <v>3035</v>
      </c>
      <c r="D20" s="225" t="s">
        <v>63</v>
      </c>
      <c r="E20" s="186" t="s">
        <v>213</v>
      </c>
      <c r="F20" s="255" t="s">
        <v>348</v>
      </c>
      <c r="G20" s="48" t="s">
        <v>367</v>
      </c>
      <c r="H20" s="256">
        <f>I20+J20</f>
        <v>0</v>
      </c>
      <c r="I20" s="257"/>
      <c r="J20" s="257"/>
      <c r="K20" s="258"/>
    </row>
    <row r="21" spans="2:11" ht="53.25" hidden="1" customHeight="1" x14ac:dyDescent="0.2">
      <c r="B21" s="223" t="s">
        <v>258</v>
      </c>
      <c r="C21" s="224" t="s">
        <v>259</v>
      </c>
      <c r="D21" s="225" t="s">
        <v>256</v>
      </c>
      <c r="E21" s="186" t="s">
        <v>257</v>
      </c>
      <c r="F21" s="255" t="s">
        <v>361</v>
      </c>
      <c r="G21" s="48" t="s">
        <v>367</v>
      </c>
      <c r="H21" s="256">
        <f>J21</f>
        <v>0</v>
      </c>
      <c r="I21" s="257"/>
      <c r="J21" s="257">
        <f>K21</f>
        <v>0</v>
      </c>
      <c r="K21" s="258"/>
    </row>
    <row r="22" spans="2:11" ht="53.25" hidden="1" customHeight="1" x14ac:dyDescent="0.2">
      <c r="B22" s="223" t="s">
        <v>300</v>
      </c>
      <c r="C22" s="224">
        <v>3112</v>
      </c>
      <c r="D22" s="225" t="s">
        <v>173</v>
      </c>
      <c r="E22" s="186" t="s">
        <v>302</v>
      </c>
      <c r="F22" s="255" t="s">
        <v>345</v>
      </c>
      <c r="G22" s="48" t="s">
        <v>367</v>
      </c>
      <c r="H22" s="256">
        <f>I22+J22</f>
        <v>0</v>
      </c>
      <c r="I22" s="257"/>
      <c r="J22" s="257"/>
      <c r="K22" s="258"/>
    </row>
    <row r="23" spans="2:11" ht="77.25" hidden="1" customHeight="1" x14ac:dyDescent="0.2">
      <c r="B23" s="223" t="s">
        <v>255</v>
      </c>
      <c r="C23" s="224">
        <v>3160</v>
      </c>
      <c r="D23" s="225" t="s">
        <v>65</v>
      </c>
      <c r="E23" s="186" t="s">
        <v>254</v>
      </c>
      <c r="F23" s="255" t="s">
        <v>347</v>
      </c>
      <c r="G23" s="48" t="s">
        <v>367</v>
      </c>
      <c r="H23" s="256">
        <f>I23</f>
        <v>0</v>
      </c>
      <c r="I23" s="257"/>
      <c r="J23" s="257"/>
      <c r="K23" s="258"/>
    </row>
    <row r="24" spans="2:11" ht="64.5" customHeight="1" x14ac:dyDescent="0.2">
      <c r="B24" s="482" t="s">
        <v>121</v>
      </c>
      <c r="C24" s="483" t="s">
        <v>100</v>
      </c>
      <c r="D24" s="484" t="s">
        <v>48</v>
      </c>
      <c r="E24" s="186" t="s">
        <v>615</v>
      </c>
      <c r="F24" s="255" t="s">
        <v>347</v>
      </c>
      <c r="G24" s="48" t="s">
        <v>367</v>
      </c>
      <c r="H24" s="618">
        <f>I24</f>
        <v>-20000</v>
      </c>
      <c r="I24" s="257">
        <v>-20000</v>
      </c>
      <c r="J24" s="257"/>
      <c r="K24" s="258"/>
    </row>
    <row r="25" spans="2:11" ht="53.25" customHeight="1" x14ac:dyDescent="0.2">
      <c r="B25" s="482" t="s">
        <v>121</v>
      </c>
      <c r="C25" s="483" t="s">
        <v>100</v>
      </c>
      <c r="D25" s="484" t="s">
        <v>48</v>
      </c>
      <c r="E25" s="186" t="s">
        <v>615</v>
      </c>
      <c r="F25" s="255" t="s">
        <v>350</v>
      </c>
      <c r="G25" s="48" t="s">
        <v>367</v>
      </c>
      <c r="H25" s="618">
        <f>I25+J25</f>
        <v>65000</v>
      </c>
      <c r="I25" s="257">
        <v>65000</v>
      </c>
      <c r="J25" s="257"/>
      <c r="K25" s="258"/>
    </row>
    <row r="26" spans="2:11" ht="53.25" hidden="1" customHeight="1" x14ac:dyDescent="0.2">
      <c r="B26" s="482" t="s">
        <v>121</v>
      </c>
      <c r="C26" s="483" t="s">
        <v>100</v>
      </c>
      <c r="D26" s="484" t="s">
        <v>48</v>
      </c>
      <c r="E26" s="186" t="s">
        <v>615</v>
      </c>
      <c r="F26" s="255" t="s">
        <v>430</v>
      </c>
      <c r="G26" s="48" t="s">
        <v>367</v>
      </c>
      <c r="H26" s="618">
        <f>I26+J26</f>
        <v>0</v>
      </c>
      <c r="I26" s="257"/>
      <c r="J26" s="257"/>
      <c r="K26" s="258"/>
    </row>
    <row r="27" spans="2:11" ht="53.25" hidden="1" customHeight="1" x14ac:dyDescent="0.2">
      <c r="B27" s="482" t="s">
        <v>122</v>
      </c>
      <c r="C27" s="483" t="s">
        <v>101</v>
      </c>
      <c r="D27" s="484" t="s">
        <v>51</v>
      </c>
      <c r="E27" s="186" t="s">
        <v>102</v>
      </c>
      <c r="F27" s="255" t="s">
        <v>351</v>
      </c>
      <c r="G27" s="48" t="s">
        <v>367</v>
      </c>
      <c r="H27" s="618">
        <f>I27+J27</f>
        <v>0</v>
      </c>
      <c r="I27" s="257"/>
      <c r="J27" s="257"/>
      <c r="K27" s="258"/>
    </row>
    <row r="28" spans="2:11" ht="66" customHeight="1" x14ac:dyDescent="0.2">
      <c r="B28" s="482" t="s">
        <v>135</v>
      </c>
      <c r="C28" s="483" t="s">
        <v>136</v>
      </c>
      <c r="D28" s="484" t="s">
        <v>49</v>
      </c>
      <c r="E28" s="186" t="s">
        <v>137</v>
      </c>
      <c r="F28" s="255" t="s">
        <v>654</v>
      </c>
      <c r="G28" s="48" t="s">
        <v>367</v>
      </c>
      <c r="H28" s="618">
        <f>I28</f>
        <v>2100000</v>
      </c>
      <c r="I28" s="257">
        <f>додаток_3!E30</f>
        <v>2100000</v>
      </c>
      <c r="J28" s="257"/>
      <c r="K28" s="258"/>
    </row>
    <row r="29" spans="2:11" ht="75.75" customHeight="1" x14ac:dyDescent="0.2">
      <c r="B29" s="482" t="s">
        <v>186</v>
      </c>
      <c r="C29" s="485" t="s">
        <v>187</v>
      </c>
      <c r="D29" s="484" t="s">
        <v>49</v>
      </c>
      <c r="E29" s="186" t="s">
        <v>188</v>
      </c>
      <c r="F29" s="255" t="s">
        <v>654</v>
      </c>
      <c r="G29" s="48" t="s">
        <v>367</v>
      </c>
      <c r="H29" s="618">
        <f>I29</f>
        <v>433000</v>
      </c>
      <c r="I29" s="257">
        <f>додаток_3!E31</f>
        <v>433000</v>
      </c>
      <c r="J29" s="257"/>
      <c r="K29" s="258"/>
    </row>
    <row r="30" spans="2:11" ht="91.5" customHeight="1" x14ac:dyDescent="0.2">
      <c r="B30" s="482" t="s">
        <v>261</v>
      </c>
      <c r="C30" s="483" t="s">
        <v>260</v>
      </c>
      <c r="D30" s="484" t="s">
        <v>49</v>
      </c>
      <c r="E30" s="186" t="str">
        <f>додаток_3!D32</f>
        <v>Інша діяльність, пов'язана з експлуатацією об'єктів житлово-комунального господарства</v>
      </c>
      <c r="F30" s="255" t="s">
        <v>352</v>
      </c>
      <c r="G30" s="48" t="s">
        <v>367</v>
      </c>
      <c r="H30" s="618">
        <f>I30</f>
        <v>120000</v>
      </c>
      <c r="I30" s="257">
        <f>додаток_3!E32</f>
        <v>120000</v>
      </c>
      <c r="J30" s="257"/>
      <c r="K30" s="258"/>
    </row>
    <row r="31" spans="2:11" ht="53.25" customHeight="1" x14ac:dyDescent="0.2">
      <c r="B31" s="482" t="s">
        <v>91</v>
      </c>
      <c r="C31" s="483" t="s">
        <v>76</v>
      </c>
      <c r="D31" s="484" t="s">
        <v>49</v>
      </c>
      <c r="E31" s="186" t="s">
        <v>77</v>
      </c>
      <c r="F31" s="255" t="s">
        <v>377</v>
      </c>
      <c r="G31" s="48" t="s">
        <v>367</v>
      </c>
      <c r="H31" s="618">
        <f>I31+J31</f>
        <v>880000</v>
      </c>
      <c r="I31" s="257">
        <f>додаток_3!E33</f>
        <v>880000</v>
      </c>
      <c r="J31" s="257"/>
      <c r="K31" s="258"/>
    </row>
    <row r="32" spans="2:11" ht="128.25" hidden="1" customHeight="1" x14ac:dyDescent="0.2">
      <c r="B32" s="482" t="s">
        <v>408</v>
      </c>
      <c r="C32" s="483" t="s">
        <v>406</v>
      </c>
      <c r="D32" s="484" t="s">
        <v>246</v>
      </c>
      <c r="E32" s="186" t="s">
        <v>407</v>
      </c>
      <c r="F32" s="255" t="s">
        <v>409</v>
      </c>
      <c r="G32" s="48" t="s">
        <v>641</v>
      </c>
      <c r="H32" s="618">
        <f>I32</f>
        <v>0</v>
      </c>
      <c r="I32" s="257">
        <f>додаток_3!E34</f>
        <v>0</v>
      </c>
      <c r="J32" s="257"/>
      <c r="K32" s="258"/>
    </row>
    <row r="33" spans="2:11" ht="60" hidden="1" customHeight="1" x14ac:dyDescent="0.2">
      <c r="B33" s="482" t="s">
        <v>322</v>
      </c>
      <c r="C33" s="483" t="s">
        <v>323</v>
      </c>
      <c r="D33" s="484" t="s">
        <v>246</v>
      </c>
      <c r="E33" s="186" t="s">
        <v>488</v>
      </c>
      <c r="F33" s="255" t="s">
        <v>377</v>
      </c>
      <c r="G33" s="48" t="s">
        <v>367</v>
      </c>
      <c r="H33" s="618">
        <f>J33</f>
        <v>0</v>
      </c>
      <c r="I33" s="257"/>
      <c r="J33" s="257">
        <f>K33</f>
        <v>0</v>
      </c>
      <c r="K33" s="258"/>
    </row>
    <row r="34" spans="2:11" ht="54" hidden="1" customHeight="1" x14ac:dyDescent="0.2">
      <c r="B34" s="482" t="s">
        <v>92</v>
      </c>
      <c r="C34" s="483">
        <v>7130</v>
      </c>
      <c r="D34" s="484" t="s">
        <v>54</v>
      </c>
      <c r="E34" s="186" t="s">
        <v>66</v>
      </c>
      <c r="F34" s="255" t="s">
        <v>353</v>
      </c>
      <c r="G34" s="48" t="s">
        <v>367</v>
      </c>
      <c r="H34" s="618">
        <f>I34+J34</f>
        <v>0</v>
      </c>
      <c r="I34" s="257">
        <f>додаток_3!E36</f>
        <v>0</v>
      </c>
      <c r="J34" s="257"/>
      <c r="K34" s="258"/>
    </row>
    <row r="35" spans="2:11" ht="54" hidden="1" customHeight="1" x14ac:dyDescent="0.2">
      <c r="B35" s="482" t="s">
        <v>93</v>
      </c>
      <c r="C35" s="483">
        <v>7350</v>
      </c>
      <c r="D35" s="484" t="s">
        <v>82</v>
      </c>
      <c r="E35" s="186" t="s">
        <v>81</v>
      </c>
      <c r="F35" s="255" t="s">
        <v>354</v>
      </c>
      <c r="G35" s="48" t="s">
        <v>367</v>
      </c>
      <c r="H35" s="618">
        <f t="shared" ref="H35:H38" si="1">I35+J35</f>
        <v>0</v>
      </c>
      <c r="I35" s="257"/>
      <c r="J35" s="257">
        <f>додаток_3!J37</f>
        <v>0</v>
      </c>
      <c r="K35" s="258">
        <f t="shared" ref="K35" si="2">J35</f>
        <v>0</v>
      </c>
    </row>
    <row r="36" spans="2:11" ht="65.25" hidden="1" customHeight="1" x14ac:dyDescent="0.2">
      <c r="B36" s="482" t="s">
        <v>431</v>
      </c>
      <c r="C36" s="483">
        <v>7367</v>
      </c>
      <c r="D36" s="484" t="s">
        <v>53</v>
      </c>
      <c r="E36" s="186" t="s">
        <v>432</v>
      </c>
      <c r="F36" s="255" t="s">
        <v>361</v>
      </c>
      <c r="G36" s="48" t="s">
        <v>367</v>
      </c>
      <c r="H36" s="618">
        <f>J36</f>
        <v>0</v>
      </c>
      <c r="I36" s="257"/>
      <c r="J36" s="257">
        <f>K36</f>
        <v>0</v>
      </c>
      <c r="K36" s="258"/>
    </row>
    <row r="37" spans="2:11" ht="53.25" hidden="1" customHeight="1" x14ac:dyDescent="0.2">
      <c r="B37" s="486" t="s">
        <v>431</v>
      </c>
      <c r="C37" s="483">
        <v>7367</v>
      </c>
      <c r="D37" s="487" t="s">
        <v>53</v>
      </c>
      <c r="E37" s="186" t="s">
        <v>432</v>
      </c>
      <c r="F37" s="255" t="s">
        <v>361</v>
      </c>
      <c r="G37" s="48" t="s">
        <v>367</v>
      </c>
      <c r="H37" s="618">
        <f>J37</f>
        <v>0</v>
      </c>
      <c r="I37" s="257"/>
      <c r="J37" s="256"/>
      <c r="K37" s="258"/>
    </row>
    <row r="38" spans="2:11" ht="59.25" customHeight="1" x14ac:dyDescent="0.2">
      <c r="B38" s="486" t="s">
        <v>94</v>
      </c>
      <c r="C38" s="483">
        <v>7461</v>
      </c>
      <c r="D38" s="487" t="s">
        <v>79</v>
      </c>
      <c r="E38" s="186" t="s">
        <v>80</v>
      </c>
      <c r="F38" s="255" t="s">
        <v>355</v>
      </c>
      <c r="G38" s="48" t="s">
        <v>367</v>
      </c>
      <c r="H38" s="618">
        <f t="shared" si="1"/>
        <v>3994000</v>
      </c>
      <c r="I38" s="257">
        <f>додаток_3!F40</f>
        <v>3994000</v>
      </c>
      <c r="J38" s="256"/>
      <c r="K38" s="258"/>
    </row>
    <row r="39" spans="2:11" ht="58.5" hidden="1" customHeight="1" x14ac:dyDescent="0.2">
      <c r="B39" s="486" t="s">
        <v>95</v>
      </c>
      <c r="C39" s="483">
        <v>7670</v>
      </c>
      <c r="D39" s="487" t="s">
        <v>53</v>
      </c>
      <c r="E39" s="186" t="s">
        <v>67</v>
      </c>
      <c r="F39" s="255" t="s">
        <v>361</v>
      </c>
      <c r="G39" s="48" t="s">
        <v>367</v>
      </c>
      <c r="H39" s="618">
        <f>I39+J39</f>
        <v>0</v>
      </c>
      <c r="I39" s="257"/>
      <c r="J39" s="256">
        <f>K39</f>
        <v>0</v>
      </c>
      <c r="K39" s="258">
        <f>додаток_3!J41</f>
        <v>0</v>
      </c>
    </row>
    <row r="40" spans="2:11" ht="89.25" hidden="1" customHeight="1" x14ac:dyDescent="0.2">
      <c r="B40" s="486" t="s">
        <v>99</v>
      </c>
      <c r="C40" s="483">
        <v>7693</v>
      </c>
      <c r="D40" s="487" t="s">
        <v>53</v>
      </c>
      <c r="E40" s="186" t="s">
        <v>98</v>
      </c>
      <c r="F40" s="255" t="s">
        <v>356</v>
      </c>
      <c r="G40" s="48" t="s">
        <v>367</v>
      </c>
      <c r="H40" s="618">
        <f>J40+I40</f>
        <v>0</v>
      </c>
      <c r="I40" s="257">
        <f>додаток_3!F43</f>
        <v>0</v>
      </c>
      <c r="J40" s="256"/>
      <c r="K40" s="258"/>
    </row>
    <row r="41" spans="2:11" ht="66" customHeight="1" x14ac:dyDescent="0.2">
      <c r="B41" s="486" t="s">
        <v>581</v>
      </c>
      <c r="C41" s="483">
        <v>7700</v>
      </c>
      <c r="D41" s="487" t="s">
        <v>55</v>
      </c>
      <c r="E41" s="186" t="s">
        <v>582</v>
      </c>
      <c r="F41" s="255" t="s">
        <v>584</v>
      </c>
      <c r="G41" s="48" t="s">
        <v>583</v>
      </c>
      <c r="H41" s="618">
        <f>J41+I41</f>
        <v>526487</v>
      </c>
      <c r="I41" s="257">
        <v>526487</v>
      </c>
      <c r="J41" s="256"/>
      <c r="K41" s="258"/>
    </row>
    <row r="42" spans="2:11" ht="70.5" hidden="1" customHeight="1" x14ac:dyDescent="0.2">
      <c r="B42" s="482" t="s">
        <v>247</v>
      </c>
      <c r="C42" s="483">
        <v>8110</v>
      </c>
      <c r="D42" s="484" t="s">
        <v>249</v>
      </c>
      <c r="E42" s="186" t="s">
        <v>248</v>
      </c>
      <c r="F42" s="255" t="s">
        <v>452</v>
      </c>
      <c r="G42" s="48" t="s">
        <v>453</v>
      </c>
      <c r="H42" s="618">
        <f t="shared" ref="H42:H47" si="3">I42+J42</f>
        <v>0</v>
      </c>
      <c r="I42" s="257">
        <v>0</v>
      </c>
      <c r="J42" s="256"/>
      <c r="K42" s="258"/>
    </row>
    <row r="43" spans="2:11" ht="71.25" hidden="1" customHeight="1" x14ac:dyDescent="0.2">
      <c r="B43" s="482" t="s">
        <v>247</v>
      </c>
      <c r="C43" s="483">
        <v>8110</v>
      </c>
      <c r="D43" s="484" t="s">
        <v>249</v>
      </c>
      <c r="E43" s="186" t="s">
        <v>248</v>
      </c>
      <c r="F43" s="255" t="s">
        <v>636</v>
      </c>
      <c r="G43" s="48" t="s">
        <v>559</v>
      </c>
      <c r="H43" s="618">
        <f t="shared" si="3"/>
        <v>0</v>
      </c>
      <c r="I43" s="257"/>
      <c r="J43" s="257"/>
      <c r="K43" s="258"/>
    </row>
    <row r="44" spans="2:11" ht="76.5" hidden="1" customHeight="1" x14ac:dyDescent="0.2">
      <c r="B44" s="482" t="s">
        <v>247</v>
      </c>
      <c r="C44" s="483">
        <v>8110</v>
      </c>
      <c r="D44" s="484" t="s">
        <v>249</v>
      </c>
      <c r="E44" s="186" t="s">
        <v>248</v>
      </c>
      <c r="F44" s="255" t="s">
        <v>375</v>
      </c>
      <c r="G44" s="48" t="s">
        <v>376</v>
      </c>
      <c r="H44" s="618">
        <f>I44+J44</f>
        <v>0</v>
      </c>
      <c r="I44" s="257">
        <v>0</v>
      </c>
      <c r="J44" s="257"/>
      <c r="K44" s="258"/>
    </row>
    <row r="45" spans="2:11" ht="57" hidden="1" customHeight="1" x14ac:dyDescent="0.2">
      <c r="B45" s="482" t="s">
        <v>252</v>
      </c>
      <c r="C45" s="483">
        <v>8220</v>
      </c>
      <c r="D45" s="484" t="s">
        <v>215</v>
      </c>
      <c r="E45" s="186" t="s">
        <v>253</v>
      </c>
      <c r="F45" s="255" t="s">
        <v>357</v>
      </c>
      <c r="G45" s="48" t="s">
        <v>370</v>
      </c>
      <c r="H45" s="618">
        <f t="shared" si="3"/>
        <v>0</v>
      </c>
      <c r="I45" s="257">
        <f>додаток_3!E46</f>
        <v>0</v>
      </c>
      <c r="J45" s="257"/>
      <c r="K45" s="258"/>
    </row>
    <row r="46" spans="2:11" ht="45" hidden="1" customHeight="1" x14ac:dyDescent="0.2">
      <c r="B46" s="482" t="s">
        <v>250</v>
      </c>
      <c r="C46" s="483">
        <v>8240</v>
      </c>
      <c r="D46" s="484" t="s">
        <v>215</v>
      </c>
      <c r="E46" s="186" t="s">
        <v>251</v>
      </c>
      <c r="F46" s="255" t="s">
        <v>402</v>
      </c>
      <c r="G46" s="48" t="s">
        <v>368</v>
      </c>
      <c r="H46" s="618">
        <f>I46+J46</f>
        <v>0</v>
      </c>
      <c r="I46" s="257">
        <f>додаток_3!E47</f>
        <v>0</v>
      </c>
      <c r="J46" s="257">
        <f>K46</f>
        <v>0</v>
      </c>
      <c r="K46" s="258">
        <f>додаток_3!J47</f>
        <v>0</v>
      </c>
    </row>
    <row r="47" spans="2:11" ht="57" hidden="1" customHeight="1" x14ac:dyDescent="0.2">
      <c r="B47" s="482" t="s">
        <v>97</v>
      </c>
      <c r="C47" s="483">
        <v>8340</v>
      </c>
      <c r="D47" s="484" t="s">
        <v>84</v>
      </c>
      <c r="E47" s="186" t="s">
        <v>85</v>
      </c>
      <c r="F47" s="255" t="s">
        <v>378</v>
      </c>
      <c r="G47" s="48" t="s">
        <v>367</v>
      </c>
      <c r="H47" s="618">
        <f t="shared" si="3"/>
        <v>0</v>
      </c>
      <c r="I47" s="257"/>
      <c r="J47" s="257">
        <f>додаток_3!J48</f>
        <v>0</v>
      </c>
      <c r="K47" s="258"/>
    </row>
    <row r="48" spans="2:11" ht="56.25" customHeight="1" thickBot="1" x14ac:dyDescent="0.25">
      <c r="B48" s="482" t="s">
        <v>210</v>
      </c>
      <c r="C48" s="483">
        <v>9800</v>
      </c>
      <c r="D48" s="484" t="s">
        <v>68</v>
      </c>
      <c r="E48" s="186" t="s">
        <v>211</v>
      </c>
      <c r="F48" s="255" t="s">
        <v>400</v>
      </c>
      <c r="G48" s="48" t="s">
        <v>401</v>
      </c>
      <c r="H48" s="618">
        <f>I48+J48</f>
        <v>150000</v>
      </c>
      <c r="I48" s="257">
        <f>додаток_3!E51</f>
        <v>150000</v>
      </c>
      <c r="J48" s="257"/>
      <c r="K48" s="258"/>
    </row>
    <row r="49" spans="2:13" s="117" customFormat="1" ht="37.5" customHeight="1" thickBot="1" x14ac:dyDescent="0.3">
      <c r="B49" s="505" t="s">
        <v>152</v>
      </c>
      <c r="C49" s="506"/>
      <c r="D49" s="507"/>
      <c r="E49" s="508" t="s">
        <v>153</v>
      </c>
      <c r="F49" s="509"/>
      <c r="G49" s="509"/>
      <c r="H49" s="510">
        <f>H73+H76+H82+H83+H84+H80+H74+H50+H51+H81+H58+H70+H71+H72+H87+H57</f>
        <v>1456560</v>
      </c>
      <c r="I49" s="510">
        <f>I73+I76+I82+I83+I84+I80+I74+I50+I51+I81+I58+I70+I71+I72+I87+I57</f>
        <v>1456560</v>
      </c>
      <c r="J49" s="510">
        <f t="shared" ref="J49:K49" si="4">J73+J76+J82+J83+J84+J80+J74+J50+J51+J81+J58+J70+J71+J72+J87</f>
        <v>0</v>
      </c>
      <c r="K49" s="510">
        <f t="shared" si="4"/>
        <v>0</v>
      </c>
      <c r="M49" s="313"/>
    </row>
    <row r="50" spans="2:13" ht="68.25" hidden="1" customHeight="1" x14ac:dyDescent="0.2">
      <c r="B50" s="482" t="s">
        <v>154</v>
      </c>
      <c r="C50" s="485" t="s">
        <v>65</v>
      </c>
      <c r="D50" s="487" t="s">
        <v>47</v>
      </c>
      <c r="E50" s="149" t="s">
        <v>74</v>
      </c>
      <c r="F50" s="255" t="s">
        <v>626</v>
      </c>
      <c r="G50" s="48" t="s">
        <v>625</v>
      </c>
      <c r="H50" s="618">
        <f>I50</f>
        <v>0</v>
      </c>
      <c r="I50" s="257"/>
      <c r="J50" s="256">
        <f t="shared" ref="J50:J53" si="5">K50</f>
        <v>0</v>
      </c>
      <c r="K50" s="258">
        <v>0</v>
      </c>
      <c r="M50" s="43"/>
    </row>
    <row r="51" spans="2:13" ht="66.75" hidden="1" customHeight="1" x14ac:dyDescent="0.2">
      <c r="B51" s="292" t="s">
        <v>154</v>
      </c>
      <c r="C51" s="488" t="s">
        <v>65</v>
      </c>
      <c r="D51" s="487" t="s">
        <v>47</v>
      </c>
      <c r="E51" s="149" t="s">
        <v>74</v>
      </c>
      <c r="F51" s="48" t="s">
        <v>448</v>
      </c>
      <c r="G51" s="48" t="s">
        <v>367</v>
      </c>
      <c r="H51" s="618">
        <f>I51</f>
        <v>0</v>
      </c>
      <c r="I51" s="257"/>
      <c r="J51" s="257"/>
      <c r="K51" s="258"/>
      <c r="M51" s="43"/>
    </row>
    <row r="52" spans="2:13" ht="73.5" hidden="1" customHeight="1" x14ac:dyDescent="0.2">
      <c r="B52" s="412" t="s">
        <v>195</v>
      </c>
      <c r="C52" s="622">
        <v>1021</v>
      </c>
      <c r="D52" s="498" t="s">
        <v>155</v>
      </c>
      <c r="E52" s="273" t="s">
        <v>196</v>
      </c>
      <c r="F52" s="48" t="s">
        <v>448</v>
      </c>
      <c r="G52" s="48" t="s">
        <v>367</v>
      </c>
      <c r="H52" s="275">
        <f>I52+J52</f>
        <v>0</v>
      </c>
      <c r="I52" s="276"/>
      <c r="J52" s="276"/>
      <c r="K52" s="277"/>
      <c r="M52" s="43"/>
    </row>
    <row r="53" spans="2:13" ht="61.5" hidden="1" customHeight="1" x14ac:dyDescent="0.2">
      <c r="B53" s="439" t="s">
        <v>195</v>
      </c>
      <c r="C53" s="623">
        <v>1021</v>
      </c>
      <c r="D53" s="489" t="s">
        <v>155</v>
      </c>
      <c r="E53" s="149" t="s">
        <v>196</v>
      </c>
      <c r="F53" s="48" t="s">
        <v>361</v>
      </c>
      <c r="G53" s="48" t="s">
        <v>367</v>
      </c>
      <c r="H53" s="256">
        <f>I53+J53</f>
        <v>0</v>
      </c>
      <c r="I53" s="257"/>
      <c r="J53" s="257">
        <f t="shared" si="5"/>
        <v>0</v>
      </c>
      <c r="K53" s="258"/>
    </row>
    <row r="54" spans="2:13" ht="57" hidden="1" customHeight="1" x14ac:dyDescent="0.2">
      <c r="B54" s="439" t="s">
        <v>195</v>
      </c>
      <c r="C54" s="623">
        <v>1021</v>
      </c>
      <c r="D54" s="489" t="s">
        <v>155</v>
      </c>
      <c r="E54" s="149" t="s">
        <v>196</v>
      </c>
      <c r="F54" s="48" t="s">
        <v>358</v>
      </c>
      <c r="G54" s="48" t="s">
        <v>369</v>
      </c>
      <c r="H54" s="256">
        <f>J54</f>
        <v>0</v>
      </c>
      <c r="I54" s="257"/>
      <c r="J54" s="256">
        <f>K54</f>
        <v>0</v>
      </c>
      <c r="K54" s="258"/>
    </row>
    <row r="55" spans="2:13" ht="57" hidden="1" customHeight="1" x14ac:dyDescent="0.2">
      <c r="B55" s="439" t="s">
        <v>199</v>
      </c>
      <c r="C55" s="488">
        <v>1070</v>
      </c>
      <c r="D55" s="489" t="s">
        <v>156</v>
      </c>
      <c r="E55" s="149" t="s">
        <v>325</v>
      </c>
      <c r="F55" s="48" t="s">
        <v>361</v>
      </c>
      <c r="G55" s="48" t="s">
        <v>367</v>
      </c>
      <c r="H55" s="256">
        <f>J55</f>
        <v>0</v>
      </c>
      <c r="I55" s="257"/>
      <c r="J55" s="256">
        <f>K55</f>
        <v>0</v>
      </c>
      <c r="K55" s="258"/>
    </row>
    <row r="56" spans="2:13" ht="52.5" hidden="1" customHeight="1" thickBot="1" x14ac:dyDescent="0.25">
      <c r="B56" s="490" t="s">
        <v>326</v>
      </c>
      <c r="C56" s="491">
        <v>1403</v>
      </c>
      <c r="D56" s="492" t="s">
        <v>157</v>
      </c>
      <c r="E56" s="458" t="s">
        <v>327</v>
      </c>
      <c r="F56" s="396" t="s">
        <v>366</v>
      </c>
      <c r="G56" s="396" t="s">
        <v>367</v>
      </c>
      <c r="H56" s="259">
        <f>I56+J56</f>
        <v>0</v>
      </c>
      <c r="I56" s="260"/>
      <c r="J56" s="260"/>
      <c r="K56" s="261"/>
    </row>
    <row r="57" spans="2:13" ht="130.5" customHeight="1" x14ac:dyDescent="0.2">
      <c r="B57" s="624" t="s">
        <v>195</v>
      </c>
      <c r="C57" s="625">
        <v>1021</v>
      </c>
      <c r="D57" s="626" t="s">
        <v>155</v>
      </c>
      <c r="E57" s="460" t="s">
        <v>196</v>
      </c>
      <c r="F57" s="461" t="s">
        <v>567</v>
      </c>
      <c r="G57" s="462" t="s">
        <v>568</v>
      </c>
      <c r="H57" s="618">
        <f>I57</f>
        <v>8000</v>
      </c>
      <c r="I57" s="463">
        <v>8000</v>
      </c>
      <c r="J57" s="463"/>
      <c r="K57" s="464"/>
    </row>
    <row r="58" spans="2:13" ht="129.75" hidden="1" customHeight="1" x14ac:dyDescent="0.2">
      <c r="B58" s="292" t="s">
        <v>227</v>
      </c>
      <c r="C58" s="488">
        <v>1142</v>
      </c>
      <c r="D58" s="489" t="s">
        <v>157</v>
      </c>
      <c r="E58" s="268" t="s">
        <v>228</v>
      </c>
      <c r="F58" s="48" t="s">
        <v>642</v>
      </c>
      <c r="G58" s="48" t="s">
        <v>367</v>
      </c>
      <c r="H58" s="618">
        <f>I58+J58</f>
        <v>0</v>
      </c>
      <c r="I58" s="257"/>
      <c r="J58" s="262"/>
      <c r="K58" s="263"/>
    </row>
    <row r="59" spans="2:13" ht="132.75" hidden="1" customHeight="1" x14ac:dyDescent="0.2">
      <c r="B59" s="482" t="s">
        <v>227</v>
      </c>
      <c r="C59" s="483">
        <v>1142</v>
      </c>
      <c r="D59" s="484" t="s">
        <v>157</v>
      </c>
      <c r="E59" s="186" t="s">
        <v>228</v>
      </c>
      <c r="F59" s="255" t="s">
        <v>567</v>
      </c>
      <c r="G59" s="48" t="s">
        <v>569</v>
      </c>
      <c r="H59" s="618">
        <f>I59</f>
        <v>0</v>
      </c>
      <c r="I59" s="257"/>
      <c r="J59" s="257"/>
      <c r="K59" s="258"/>
    </row>
    <row r="60" spans="2:13" ht="60.75" hidden="1" customHeight="1" x14ac:dyDescent="0.2">
      <c r="B60" s="292" t="s">
        <v>227</v>
      </c>
      <c r="C60" s="488">
        <v>1142</v>
      </c>
      <c r="D60" s="489" t="s">
        <v>157</v>
      </c>
      <c r="E60" s="268" t="s">
        <v>228</v>
      </c>
      <c r="F60" s="270" t="s">
        <v>445</v>
      </c>
      <c r="G60" s="48" t="s">
        <v>367</v>
      </c>
      <c r="H60" s="618">
        <f>I60+J60</f>
        <v>0</v>
      </c>
      <c r="I60" s="257"/>
      <c r="J60" s="262"/>
      <c r="K60" s="263"/>
    </row>
    <row r="61" spans="2:13" ht="103.5" hidden="1" customHeight="1" x14ac:dyDescent="0.2">
      <c r="B61" s="292" t="s">
        <v>391</v>
      </c>
      <c r="C61" s="488">
        <v>1183</v>
      </c>
      <c r="D61" s="489" t="s">
        <v>157</v>
      </c>
      <c r="E61" s="269" t="s">
        <v>392</v>
      </c>
      <c r="F61" s="48" t="s">
        <v>361</v>
      </c>
      <c r="G61" s="48" t="s">
        <v>367</v>
      </c>
      <c r="H61" s="618">
        <f>I61+J61</f>
        <v>0</v>
      </c>
      <c r="I61" s="256"/>
      <c r="J61" s="256">
        <f>K61</f>
        <v>0</v>
      </c>
      <c r="K61" s="278"/>
    </row>
    <row r="62" spans="2:13" ht="38.25" hidden="1" x14ac:dyDescent="0.2">
      <c r="B62" s="292" t="s">
        <v>202</v>
      </c>
      <c r="C62" s="488">
        <v>1151</v>
      </c>
      <c r="D62" s="489" t="s">
        <v>157</v>
      </c>
      <c r="E62" s="269" t="s">
        <v>204</v>
      </c>
      <c r="F62" s="48"/>
      <c r="G62" s="48" t="s">
        <v>344</v>
      </c>
      <c r="H62" s="618">
        <f t="shared" ref="H62:H79" si="6">I62+J62</f>
        <v>0</v>
      </c>
      <c r="I62" s="257"/>
      <c r="J62" s="257">
        <f>додаток_3!O63</f>
        <v>0</v>
      </c>
      <c r="K62" s="258">
        <f>J62</f>
        <v>0</v>
      </c>
    </row>
    <row r="63" spans="2:13" ht="38.25" hidden="1" x14ac:dyDescent="0.2">
      <c r="B63" s="292" t="s">
        <v>391</v>
      </c>
      <c r="C63" s="488">
        <v>1183</v>
      </c>
      <c r="D63" s="489" t="s">
        <v>157</v>
      </c>
      <c r="E63" s="269"/>
      <c r="F63" s="48" t="s">
        <v>349</v>
      </c>
      <c r="G63" s="48" t="s">
        <v>367</v>
      </c>
      <c r="H63" s="618">
        <f t="shared" si="6"/>
        <v>0</v>
      </c>
      <c r="I63" s="257"/>
      <c r="J63" s="257"/>
      <c r="K63" s="258"/>
    </row>
    <row r="64" spans="2:13" ht="63.75" hidden="1" x14ac:dyDescent="0.2">
      <c r="B64" s="292" t="s">
        <v>294</v>
      </c>
      <c r="C64" s="488">
        <v>1182</v>
      </c>
      <c r="D64" s="489" t="s">
        <v>157</v>
      </c>
      <c r="E64" s="269" t="s">
        <v>295</v>
      </c>
      <c r="F64" s="48"/>
      <c r="G64" s="48" t="s">
        <v>344</v>
      </c>
      <c r="H64" s="618">
        <f t="shared" si="6"/>
        <v>0</v>
      </c>
      <c r="I64" s="257"/>
      <c r="J64" s="257"/>
      <c r="K64" s="258"/>
    </row>
    <row r="65" spans="2:11" ht="96" hidden="1" customHeight="1" x14ac:dyDescent="0.2">
      <c r="B65" s="292" t="s">
        <v>296</v>
      </c>
      <c r="C65" s="488">
        <v>1241</v>
      </c>
      <c r="D65" s="489" t="s">
        <v>157</v>
      </c>
      <c r="E65" s="269" t="s">
        <v>298</v>
      </c>
      <c r="F65" s="48" t="s">
        <v>361</v>
      </c>
      <c r="G65" s="48" t="s">
        <v>367</v>
      </c>
      <c r="H65" s="618">
        <f t="shared" si="6"/>
        <v>0</v>
      </c>
      <c r="I65" s="257"/>
      <c r="J65" s="257"/>
      <c r="K65" s="258"/>
    </row>
    <row r="66" spans="2:11" ht="102" hidden="1" customHeight="1" x14ac:dyDescent="0.2">
      <c r="B66" s="292" t="s">
        <v>297</v>
      </c>
      <c r="C66" s="488">
        <v>1242</v>
      </c>
      <c r="D66" s="489" t="s">
        <v>157</v>
      </c>
      <c r="E66" s="269" t="s">
        <v>299</v>
      </c>
      <c r="F66" s="48" t="s">
        <v>361</v>
      </c>
      <c r="G66" s="48" t="s">
        <v>367</v>
      </c>
      <c r="H66" s="618">
        <f t="shared" si="6"/>
        <v>0</v>
      </c>
      <c r="I66" s="257"/>
      <c r="J66" s="257"/>
      <c r="K66" s="258"/>
    </row>
    <row r="67" spans="2:11" ht="144.75" hidden="1" customHeight="1" x14ac:dyDescent="0.2">
      <c r="B67" s="292" t="s">
        <v>386</v>
      </c>
      <c r="C67" s="488">
        <v>1261</v>
      </c>
      <c r="D67" s="489" t="s">
        <v>157</v>
      </c>
      <c r="E67" s="269" t="s">
        <v>388</v>
      </c>
      <c r="F67" s="48" t="s">
        <v>361</v>
      </c>
      <c r="G67" s="48" t="s">
        <v>367</v>
      </c>
      <c r="H67" s="618">
        <f>I67+J67</f>
        <v>0</v>
      </c>
      <c r="I67" s="257"/>
      <c r="J67" s="262">
        <f t="shared" ref="J67:J68" si="7">K67</f>
        <v>0</v>
      </c>
      <c r="K67" s="258"/>
    </row>
    <row r="68" spans="2:11" ht="126.75" hidden="1" customHeight="1" x14ac:dyDescent="0.2">
      <c r="B68" s="292" t="s">
        <v>419</v>
      </c>
      <c r="C68" s="488">
        <v>1273</v>
      </c>
      <c r="D68" s="489" t="s">
        <v>157</v>
      </c>
      <c r="E68" s="290" t="s">
        <v>422</v>
      </c>
      <c r="F68" s="48" t="s">
        <v>361</v>
      </c>
      <c r="G68" s="48" t="s">
        <v>367</v>
      </c>
      <c r="H68" s="618">
        <f>I68+J68</f>
        <v>0</v>
      </c>
      <c r="I68" s="257"/>
      <c r="J68" s="262">
        <f t="shared" si="7"/>
        <v>0</v>
      </c>
      <c r="K68" s="258"/>
    </row>
    <row r="69" spans="2:11" ht="120.75" hidden="1" customHeight="1" x14ac:dyDescent="0.2">
      <c r="B69" s="292" t="s">
        <v>420</v>
      </c>
      <c r="C69" s="488">
        <v>1274</v>
      </c>
      <c r="D69" s="489" t="s">
        <v>157</v>
      </c>
      <c r="E69" s="290" t="s">
        <v>423</v>
      </c>
      <c r="F69" s="48" t="s">
        <v>361</v>
      </c>
      <c r="G69" s="48" t="s">
        <v>367</v>
      </c>
      <c r="H69" s="618">
        <f t="shared" si="6"/>
        <v>0</v>
      </c>
      <c r="I69" s="257"/>
      <c r="J69" s="262"/>
      <c r="K69" s="258"/>
    </row>
    <row r="70" spans="2:11" ht="116.25" hidden="1" customHeight="1" x14ac:dyDescent="0.2">
      <c r="B70" s="292" t="s">
        <v>284</v>
      </c>
      <c r="C70" s="488">
        <v>1291</v>
      </c>
      <c r="D70" s="213" t="s">
        <v>157</v>
      </c>
      <c r="E70" s="238" t="s">
        <v>286</v>
      </c>
      <c r="F70" s="48" t="s">
        <v>361</v>
      </c>
      <c r="G70" s="48" t="s">
        <v>367</v>
      </c>
      <c r="H70" s="618">
        <f t="shared" si="6"/>
        <v>0</v>
      </c>
      <c r="I70" s="257"/>
      <c r="J70" s="262">
        <f>K70</f>
        <v>0</v>
      </c>
      <c r="K70" s="258"/>
    </row>
    <row r="71" spans="2:11" ht="117" hidden="1" customHeight="1" x14ac:dyDescent="0.2">
      <c r="B71" s="292" t="s">
        <v>285</v>
      </c>
      <c r="C71" s="488">
        <v>1292</v>
      </c>
      <c r="D71" s="213" t="s">
        <v>157</v>
      </c>
      <c r="E71" s="238" t="s">
        <v>287</v>
      </c>
      <c r="F71" s="48" t="s">
        <v>361</v>
      </c>
      <c r="G71" s="48" t="s">
        <v>367</v>
      </c>
      <c r="H71" s="618">
        <f>J71</f>
        <v>0</v>
      </c>
      <c r="I71" s="257"/>
      <c r="J71" s="262"/>
      <c r="K71" s="258"/>
    </row>
    <row r="72" spans="2:11" ht="58.5" hidden="1" customHeight="1" x14ac:dyDescent="0.2">
      <c r="B72" s="292" t="s">
        <v>443</v>
      </c>
      <c r="C72" s="488">
        <v>1702</v>
      </c>
      <c r="D72" s="489" t="s">
        <v>157</v>
      </c>
      <c r="E72" s="269" t="s">
        <v>444</v>
      </c>
      <c r="F72" s="48" t="s">
        <v>448</v>
      </c>
      <c r="G72" s="48" t="s">
        <v>367</v>
      </c>
      <c r="H72" s="618">
        <f>I72+J72</f>
        <v>0</v>
      </c>
      <c r="I72" s="257"/>
      <c r="J72" s="262"/>
      <c r="K72" s="264"/>
    </row>
    <row r="73" spans="2:11" ht="85.5" customHeight="1" x14ac:dyDescent="0.2">
      <c r="B73" s="482" t="s">
        <v>166</v>
      </c>
      <c r="C73" s="483">
        <v>2010</v>
      </c>
      <c r="D73" s="484" t="s">
        <v>164</v>
      </c>
      <c r="E73" s="186" t="s">
        <v>165</v>
      </c>
      <c r="F73" s="255" t="s">
        <v>359</v>
      </c>
      <c r="G73" s="48" t="s">
        <v>371</v>
      </c>
      <c r="H73" s="618">
        <f t="shared" si="6"/>
        <v>948560</v>
      </c>
      <c r="I73" s="257">
        <f>додаток_3!F84</f>
        <v>948560</v>
      </c>
      <c r="J73" s="257"/>
      <c r="K73" s="258"/>
    </row>
    <row r="74" spans="2:11" ht="57" customHeight="1" thickBot="1" x14ac:dyDescent="0.25">
      <c r="B74" s="292" t="s">
        <v>166</v>
      </c>
      <c r="C74" s="488">
        <v>2010</v>
      </c>
      <c r="D74" s="489" t="s">
        <v>164</v>
      </c>
      <c r="E74" s="269" t="s">
        <v>165</v>
      </c>
      <c r="F74" s="48" t="s">
        <v>427</v>
      </c>
      <c r="G74" s="48" t="s">
        <v>367</v>
      </c>
      <c r="H74" s="618">
        <f t="shared" si="6"/>
        <v>500000</v>
      </c>
      <c r="I74" s="257">
        <f>додаток_3!I84</f>
        <v>500000</v>
      </c>
      <c r="J74" s="256"/>
      <c r="K74" s="258"/>
    </row>
    <row r="75" spans="2:11" ht="82.5" hidden="1" customHeight="1" x14ac:dyDescent="0.2">
      <c r="B75" s="292" t="s">
        <v>169</v>
      </c>
      <c r="C75" s="488">
        <v>2100</v>
      </c>
      <c r="D75" s="489" t="s">
        <v>167</v>
      </c>
      <c r="E75" s="269" t="s">
        <v>168</v>
      </c>
      <c r="F75" s="48" t="s">
        <v>360</v>
      </c>
      <c r="G75" s="48" t="s">
        <v>372</v>
      </c>
      <c r="H75" s="618">
        <f t="shared" si="6"/>
        <v>0</v>
      </c>
      <c r="I75" s="257">
        <f>додаток_3!E85</f>
        <v>0</v>
      </c>
      <c r="J75" s="262"/>
      <c r="K75" s="263"/>
    </row>
    <row r="76" spans="2:11" ht="85.5" hidden="1" customHeight="1" x14ac:dyDescent="0.2">
      <c r="B76" s="482" t="s">
        <v>172</v>
      </c>
      <c r="C76" s="483">
        <v>2111</v>
      </c>
      <c r="D76" s="484" t="s">
        <v>170</v>
      </c>
      <c r="E76" s="186" t="s">
        <v>171</v>
      </c>
      <c r="F76" s="255" t="s">
        <v>365</v>
      </c>
      <c r="G76" s="48" t="s">
        <v>373</v>
      </c>
      <c r="H76" s="618">
        <f t="shared" si="6"/>
        <v>0</v>
      </c>
      <c r="I76" s="257">
        <f>додаток_3!E86</f>
        <v>0</v>
      </c>
      <c r="J76" s="257"/>
      <c r="K76" s="258"/>
    </row>
    <row r="77" spans="2:11" ht="64.5" hidden="1" customHeight="1" x14ac:dyDescent="0.2">
      <c r="B77" s="490" t="s">
        <v>172</v>
      </c>
      <c r="C77" s="491">
        <v>2111</v>
      </c>
      <c r="D77" s="492" t="s">
        <v>170</v>
      </c>
      <c r="E77" s="395" t="s">
        <v>171</v>
      </c>
      <c r="F77" s="455" t="s">
        <v>570</v>
      </c>
      <c r="G77" s="396" t="s">
        <v>571</v>
      </c>
      <c r="H77" s="619">
        <f t="shared" si="6"/>
        <v>0</v>
      </c>
      <c r="I77" s="260"/>
      <c r="J77" s="259">
        <f>K77</f>
        <v>0</v>
      </c>
      <c r="K77" s="456">
        <f>додаток_3!J86</f>
        <v>0</v>
      </c>
    </row>
    <row r="78" spans="2:11" ht="50.25" hidden="1" customHeight="1" x14ac:dyDescent="0.2">
      <c r="B78" s="439" t="s">
        <v>330</v>
      </c>
      <c r="C78" s="488">
        <v>2170</v>
      </c>
      <c r="D78" s="489" t="s">
        <v>206</v>
      </c>
      <c r="E78" s="457" t="s">
        <v>331</v>
      </c>
      <c r="F78" s="48" t="s">
        <v>361</v>
      </c>
      <c r="G78" s="48" t="s">
        <v>367</v>
      </c>
      <c r="H78" s="618"/>
      <c r="I78" s="257"/>
      <c r="J78" s="256"/>
      <c r="K78" s="258"/>
    </row>
    <row r="79" spans="2:11" ht="54.75" hidden="1" customHeight="1" x14ac:dyDescent="0.2">
      <c r="B79" s="292" t="s">
        <v>289</v>
      </c>
      <c r="C79" s="488">
        <v>3133</v>
      </c>
      <c r="D79" s="489" t="s">
        <v>173</v>
      </c>
      <c r="E79" s="149" t="s">
        <v>290</v>
      </c>
      <c r="F79" s="48" t="s">
        <v>364</v>
      </c>
      <c r="G79" s="48" t="s">
        <v>374</v>
      </c>
      <c r="H79" s="618">
        <f t="shared" si="6"/>
        <v>0</v>
      </c>
      <c r="I79" s="257"/>
      <c r="J79" s="257"/>
      <c r="K79" s="258"/>
    </row>
    <row r="80" spans="2:11" ht="81.75" hidden="1" customHeight="1" x14ac:dyDescent="0.2">
      <c r="B80" s="482" t="s">
        <v>616</v>
      </c>
      <c r="C80" s="483">
        <v>3193</v>
      </c>
      <c r="D80" s="484" t="s">
        <v>618</v>
      </c>
      <c r="E80" s="186" t="s">
        <v>617</v>
      </c>
      <c r="F80" s="255" t="s">
        <v>365</v>
      </c>
      <c r="G80" s="48" t="s">
        <v>373</v>
      </c>
      <c r="H80" s="618">
        <f t="shared" ref="H80" si="8">I80+J80</f>
        <v>0</v>
      </c>
      <c r="I80" s="257"/>
      <c r="J80" s="260"/>
      <c r="K80" s="261"/>
    </row>
    <row r="81" spans="2:13" ht="56.25" hidden="1" customHeight="1" x14ac:dyDescent="0.2">
      <c r="B81" s="322" t="s">
        <v>161</v>
      </c>
      <c r="C81" s="323" t="s">
        <v>162</v>
      </c>
      <c r="D81" s="331" t="s">
        <v>163</v>
      </c>
      <c r="E81" s="393" t="s">
        <v>390</v>
      </c>
      <c r="F81" s="396" t="s">
        <v>427</v>
      </c>
      <c r="G81" s="396" t="s">
        <v>367</v>
      </c>
      <c r="H81" s="619">
        <f>I81</f>
        <v>0</v>
      </c>
      <c r="I81" s="260"/>
      <c r="J81" s="260">
        <f>K81</f>
        <v>0</v>
      </c>
      <c r="K81" s="261"/>
    </row>
    <row r="82" spans="2:13" ht="57.75" hidden="1" customHeight="1" x14ac:dyDescent="0.2">
      <c r="B82" s="482" t="s">
        <v>159</v>
      </c>
      <c r="C82" s="485" t="s">
        <v>101</v>
      </c>
      <c r="D82" s="484" t="s">
        <v>51</v>
      </c>
      <c r="E82" s="149" t="s">
        <v>102</v>
      </c>
      <c r="F82" s="270" t="s">
        <v>363</v>
      </c>
      <c r="G82" s="48" t="s">
        <v>367</v>
      </c>
      <c r="H82" s="618">
        <f t="shared" ref="H82:H83" si="9">I82+J82</f>
        <v>0</v>
      </c>
      <c r="I82" s="257"/>
      <c r="J82" s="257"/>
      <c r="K82" s="258"/>
    </row>
    <row r="83" spans="2:13" ht="62.25" hidden="1" customHeight="1" x14ac:dyDescent="0.2">
      <c r="B83" s="292" t="s">
        <v>178</v>
      </c>
      <c r="C83" s="488">
        <v>5011</v>
      </c>
      <c r="D83" s="489" t="s">
        <v>52</v>
      </c>
      <c r="E83" s="149" t="s">
        <v>174</v>
      </c>
      <c r="F83" s="270" t="s">
        <v>362</v>
      </c>
      <c r="G83" s="48" t="s">
        <v>367</v>
      </c>
      <c r="H83" s="618">
        <f t="shared" si="9"/>
        <v>0</v>
      </c>
      <c r="I83" s="257">
        <f>додаток_3!E97</f>
        <v>0</v>
      </c>
      <c r="J83" s="257"/>
      <c r="K83" s="258"/>
      <c r="M83" s="43"/>
    </row>
    <row r="84" spans="2:13" ht="72" hidden="1" customHeight="1" thickBot="1" x14ac:dyDescent="0.25">
      <c r="B84" s="493" t="s">
        <v>179</v>
      </c>
      <c r="C84" s="494">
        <v>5012</v>
      </c>
      <c r="D84" s="495" t="s">
        <v>52</v>
      </c>
      <c r="E84" s="465" t="s">
        <v>175</v>
      </c>
      <c r="F84" s="466" t="s">
        <v>362</v>
      </c>
      <c r="G84" s="279" t="s">
        <v>367</v>
      </c>
      <c r="H84" s="620">
        <f>I84</f>
        <v>0</v>
      </c>
      <c r="I84" s="280"/>
      <c r="J84" s="280"/>
      <c r="K84" s="467"/>
    </row>
    <row r="85" spans="2:13" ht="38.25" hidden="1" x14ac:dyDescent="0.2">
      <c r="B85" s="496" t="s">
        <v>181</v>
      </c>
      <c r="C85" s="497">
        <v>5053</v>
      </c>
      <c r="D85" s="498" t="s">
        <v>52</v>
      </c>
      <c r="E85" s="273" t="s">
        <v>177</v>
      </c>
      <c r="F85" s="459" t="s">
        <v>362</v>
      </c>
      <c r="G85" s="274" t="s">
        <v>367</v>
      </c>
      <c r="H85" s="275">
        <f>I85</f>
        <v>0</v>
      </c>
      <c r="I85" s="276">
        <f>додаток_3!F100</f>
        <v>0</v>
      </c>
      <c r="J85" s="276"/>
      <c r="K85" s="277"/>
      <c r="M85" s="43"/>
    </row>
    <row r="86" spans="2:13" ht="15" hidden="1" x14ac:dyDescent="0.2">
      <c r="B86" s="478" t="s">
        <v>182</v>
      </c>
      <c r="C86" s="479" t="s">
        <v>86</v>
      </c>
      <c r="D86" s="499" t="s">
        <v>52</v>
      </c>
      <c r="E86" s="44" t="s">
        <v>87</v>
      </c>
      <c r="F86" s="48"/>
      <c r="G86" s="49"/>
      <c r="H86" s="256"/>
      <c r="I86" s="257"/>
      <c r="J86" s="257"/>
      <c r="K86" s="258">
        <f>J86</f>
        <v>0</v>
      </c>
      <c r="M86" s="43"/>
    </row>
    <row r="87" spans="2:13" ht="63" hidden="1" customHeight="1" thickBot="1" x14ac:dyDescent="0.25">
      <c r="B87" s="292" t="s">
        <v>160</v>
      </c>
      <c r="C87" s="488" t="s">
        <v>119</v>
      </c>
      <c r="D87" s="499" t="s">
        <v>52</v>
      </c>
      <c r="E87" s="149" t="s">
        <v>120</v>
      </c>
      <c r="F87" s="270" t="s">
        <v>362</v>
      </c>
      <c r="G87" s="48" t="s">
        <v>367</v>
      </c>
      <c r="H87" s="618">
        <f>I87</f>
        <v>0</v>
      </c>
      <c r="I87" s="257"/>
      <c r="J87" s="257"/>
      <c r="K87" s="258"/>
      <c r="M87" s="43"/>
    </row>
    <row r="88" spans="2:13" ht="49.5" hidden="1" customHeight="1" thickBot="1" x14ac:dyDescent="0.25">
      <c r="B88" s="505" t="s">
        <v>579</v>
      </c>
      <c r="C88" s="506"/>
      <c r="D88" s="507"/>
      <c r="E88" s="508" t="str">
        <f>додаток_3!D101</f>
        <v>Відділ з питань містобудування, архітектури і цивільного захисту населення Здолбунівської міської ради</v>
      </c>
      <c r="F88" s="509"/>
      <c r="G88" s="509"/>
      <c r="H88" s="510">
        <f>H89</f>
        <v>0</v>
      </c>
      <c r="I88" s="510"/>
      <c r="J88" s="510">
        <f>J89</f>
        <v>0</v>
      </c>
      <c r="K88" s="511">
        <f>K89</f>
        <v>0</v>
      </c>
    </row>
    <row r="89" spans="2:13" ht="47.25" hidden="1" customHeight="1" thickBot="1" x14ac:dyDescent="0.3">
      <c r="B89" s="482">
        <v>1617350</v>
      </c>
      <c r="C89" s="483">
        <v>7350</v>
      </c>
      <c r="D89" s="484" t="s">
        <v>82</v>
      </c>
      <c r="E89" s="469" t="s">
        <v>81</v>
      </c>
      <c r="F89" s="255" t="s">
        <v>580</v>
      </c>
      <c r="G89" s="48" t="s">
        <v>645</v>
      </c>
      <c r="H89" s="618">
        <f>J89</f>
        <v>0</v>
      </c>
      <c r="I89" s="257"/>
      <c r="J89" s="257"/>
      <c r="K89" s="258"/>
    </row>
    <row r="90" spans="2:13" ht="15.75" thickBot="1" x14ac:dyDescent="0.3">
      <c r="B90" s="500" t="s">
        <v>117</v>
      </c>
      <c r="C90" s="501" t="s">
        <v>117</v>
      </c>
      <c r="D90" s="501" t="s">
        <v>117</v>
      </c>
      <c r="E90" s="502" t="s">
        <v>118</v>
      </c>
      <c r="F90" s="503" t="s">
        <v>117</v>
      </c>
      <c r="G90" s="503" t="s">
        <v>117</v>
      </c>
      <c r="H90" s="504">
        <f>H49+H15+H88</f>
        <v>9705047</v>
      </c>
      <c r="I90" s="504">
        <f t="shared" ref="I90:K90" si="10">I49+I15+I88</f>
        <v>9705047</v>
      </c>
      <c r="J90" s="504">
        <f t="shared" si="10"/>
        <v>0</v>
      </c>
      <c r="K90" s="504">
        <f t="shared" si="10"/>
        <v>0</v>
      </c>
      <c r="M90" s="43"/>
    </row>
    <row r="91" spans="2:13" ht="13.5" x14ac:dyDescent="0.25">
      <c r="E91" s="50"/>
      <c r="F91" s="51"/>
      <c r="G91" s="51"/>
      <c r="H91" s="265"/>
      <c r="I91" s="266"/>
      <c r="J91" s="266"/>
      <c r="K91" s="267"/>
    </row>
    <row r="92" spans="2:13" ht="13.5" x14ac:dyDescent="0.25">
      <c r="E92" s="50"/>
      <c r="F92" s="51"/>
      <c r="G92" s="51"/>
      <c r="H92" s="52"/>
      <c r="I92" s="52"/>
      <c r="J92" s="52"/>
      <c r="K92" s="52"/>
    </row>
    <row r="93" spans="2:13" s="58" customFormat="1" ht="18.75" x14ac:dyDescent="0.3">
      <c r="B93" s="26"/>
      <c r="C93" s="53"/>
      <c r="D93" s="53"/>
      <c r="E93" s="53"/>
      <c r="F93" s="54"/>
      <c r="G93" s="55"/>
      <c r="H93" s="56"/>
      <c r="I93" s="57"/>
    </row>
    <row r="94" spans="2:13" ht="18.75" x14ac:dyDescent="0.3">
      <c r="B94" s="26" t="s">
        <v>404</v>
      </c>
      <c r="C94" s="26"/>
      <c r="D94" s="116"/>
      <c r="F94" s="283"/>
      <c r="G94" s="283"/>
      <c r="H94" s="283" t="s">
        <v>405</v>
      </c>
      <c r="I94" s="61"/>
      <c r="J94" s="61"/>
    </row>
    <row r="95" spans="2:13" x14ac:dyDescent="0.2">
      <c r="F95" s="59"/>
      <c r="G95" s="59"/>
      <c r="H95" s="60"/>
    </row>
    <row r="96" spans="2:13" x14ac:dyDescent="0.2">
      <c r="F96" s="59"/>
      <c r="G96" s="59"/>
      <c r="H96" s="59"/>
    </row>
    <row r="102" s="58" customFormat="1" x14ac:dyDescent="0.2"/>
    <row r="103" s="58" customFormat="1" x14ac:dyDescent="0.2"/>
    <row r="104" s="58" customFormat="1" x14ac:dyDescent="0.2"/>
    <row r="105" s="58" customFormat="1" x14ac:dyDescent="0.2"/>
    <row r="106" s="58" customFormat="1" x14ac:dyDescent="0.2"/>
  </sheetData>
  <mergeCells count="16">
    <mergeCell ref="H1:K1"/>
    <mergeCell ref="B12:B13"/>
    <mergeCell ref="C12:C13"/>
    <mergeCell ref="D12:D13"/>
    <mergeCell ref="E12:E13"/>
    <mergeCell ref="F12:F13"/>
    <mergeCell ref="C6:K6"/>
    <mergeCell ref="H2:K2"/>
    <mergeCell ref="H3:K3"/>
    <mergeCell ref="H4:K4"/>
    <mergeCell ref="G12:G13"/>
    <mergeCell ref="C8:K8"/>
    <mergeCell ref="I12:I13"/>
    <mergeCell ref="J12:K12"/>
    <mergeCell ref="H12:H13"/>
    <mergeCell ref="C7:K7"/>
  </mergeCells>
  <phoneticPr fontId="0" type="noConversion"/>
  <pageMargins left="0.55118110236220474" right="0.15748031496062992" top="0.51181102362204722" bottom="0.19685039370078741" header="0.19685039370078741" footer="0.23622047244094491"/>
  <pageSetup paperSize="9" scale="50"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2.75" x14ac:dyDescent="0.2"/>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3</vt:i4>
      </vt:variant>
    </vt:vector>
  </HeadingPairs>
  <TitlesOfParts>
    <vt:vector size="10" baseType="lpstr">
      <vt:lpstr>додаток_1</vt:lpstr>
      <vt:lpstr>додаток_2</vt:lpstr>
      <vt:lpstr>додаток_3</vt:lpstr>
      <vt:lpstr>додаток _4</vt:lpstr>
      <vt:lpstr>додаток_5</vt:lpstr>
      <vt:lpstr>додаток_6</vt:lpstr>
      <vt:lpstr>Лист1</vt:lpstr>
      <vt:lpstr>додаток_1!Область_печати</vt:lpstr>
      <vt:lpstr>додаток_3!Область_печати</vt:lpstr>
      <vt:lpstr>додаток_6!Область_печати</vt:lpstr>
    </vt:vector>
  </TitlesOfParts>
  <Company>ЗФВ</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admin</cp:lastModifiedBy>
  <cp:lastPrinted>2026-09-18T11:57:09Z</cp:lastPrinted>
  <dcterms:created xsi:type="dcterms:W3CDTF">2000-06-23T10:38:01Z</dcterms:created>
  <dcterms:modified xsi:type="dcterms:W3CDTF">2026-09-22T06:38:52Z</dcterms:modified>
</cp:coreProperties>
</file>